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材料价格" sheetId="1" r:id="rId1"/>
  </sheets>
  <definedNames>
    <definedName name="_xlnm.Print_Area" localSheetId="0">'材料价格'!$A$1:$X$63</definedName>
  </definedNames>
  <calcPr fullCalcOnLoad="1"/>
</workbook>
</file>

<file path=xl/comments1.xml><?xml version="1.0" encoding="utf-8"?>
<comments xmlns="http://schemas.openxmlformats.org/spreadsheetml/2006/main">
  <authors>
    <author>李柯</author>
  </authors>
  <commentList>
    <comment ref="N86" authorId="0">
      <text>
        <r>
          <rPr>
            <b/>
            <sz val="9"/>
            <rFont val="宋体"/>
            <family val="0"/>
          </rPr>
          <t>李柯:</t>
        </r>
        <r>
          <rPr>
            <sz val="9"/>
            <rFont val="宋体"/>
            <family val="0"/>
          </rPr>
          <t xml:space="preserve">
按塔石化基础上+克拉玛依兰州与天水价格的差值</t>
        </r>
      </text>
    </comment>
    <comment ref="G86" authorId="0">
      <text>
        <r>
          <rPr>
            <b/>
            <sz val="9"/>
            <rFont val="宋体"/>
            <family val="0"/>
          </rPr>
          <t>李柯:</t>
        </r>
        <r>
          <rPr>
            <sz val="9"/>
            <rFont val="宋体"/>
            <family val="0"/>
          </rPr>
          <t xml:space="preserve">
塔石化出厂价（在卓创沥青网站查询）+900元</t>
        </r>
      </text>
    </comment>
    <comment ref="G82" authorId="0">
      <text>
        <r>
          <rPr>
            <b/>
            <sz val="9"/>
            <rFont val="宋体"/>
            <family val="0"/>
          </rPr>
          <t>李柯:</t>
        </r>
        <r>
          <rPr>
            <sz val="9"/>
            <rFont val="宋体"/>
            <family val="0"/>
          </rPr>
          <t xml:space="preserve">
按照克拉玛依上报的价格</t>
        </r>
      </text>
    </comment>
    <comment ref="G78" authorId="0">
      <text>
        <r>
          <rPr>
            <b/>
            <sz val="9"/>
            <rFont val="宋体"/>
            <family val="0"/>
          </rPr>
          <t>李柯:</t>
        </r>
        <r>
          <rPr>
            <sz val="9"/>
            <rFont val="宋体"/>
            <family val="0"/>
          </rPr>
          <t xml:space="preserve">
改性沥青SK和镇海平均价</t>
        </r>
      </text>
    </comment>
    <comment ref="H99" authorId="0">
      <text>
        <r>
          <rPr>
            <b/>
            <sz val="9"/>
            <rFont val="宋体"/>
            <family val="0"/>
          </rPr>
          <t>李柯:</t>
        </r>
        <r>
          <rPr>
            <sz val="9"/>
            <rFont val="宋体"/>
            <family val="0"/>
          </rPr>
          <t xml:space="preserve">
我的钢铁网调查价（钢材价格调查表）</t>
        </r>
      </text>
    </comment>
  </commentList>
</comments>
</file>

<file path=xl/sharedStrings.xml><?xml version="1.0" encoding="utf-8"?>
<sst xmlns="http://schemas.openxmlformats.org/spreadsheetml/2006/main" count="242" uniqueCount="134">
  <si>
    <t>2021年7月份甘肃省公路工程主要外购材料指导价格（含税）</t>
  </si>
  <si>
    <t>序号</t>
  </si>
  <si>
    <t>材料名称</t>
  </si>
  <si>
    <t>代号</t>
  </si>
  <si>
    <t>规格</t>
  </si>
  <si>
    <t>单位</t>
  </si>
  <si>
    <r>
      <t>单位质量</t>
    </r>
    <r>
      <rPr>
        <sz val="9"/>
        <rFont val="宋体"/>
        <family val="0"/>
      </rPr>
      <t>(kg)</t>
    </r>
  </si>
  <si>
    <t>材料价格   （元）</t>
  </si>
  <si>
    <t>兰州</t>
  </si>
  <si>
    <t>定西</t>
  </si>
  <si>
    <t>白银</t>
  </si>
  <si>
    <t>武威</t>
  </si>
  <si>
    <t>临夏</t>
  </si>
  <si>
    <t>合作</t>
  </si>
  <si>
    <t>天水</t>
  </si>
  <si>
    <t>平凉</t>
  </si>
  <si>
    <t>武都</t>
  </si>
  <si>
    <t>庆阳</t>
  </si>
  <si>
    <t>金昌</t>
  </si>
  <si>
    <t>张掖</t>
  </si>
  <si>
    <t>酒泉</t>
  </si>
  <si>
    <t>嘉峪关</t>
  </si>
  <si>
    <t>光圆钢筋</t>
  </si>
  <si>
    <t>直径10mm～14mm</t>
  </si>
  <si>
    <t>t</t>
  </si>
  <si>
    <t>带肋钢筋</t>
  </si>
  <si>
    <t>直径15mm～24mm,25mm以上</t>
  </si>
  <si>
    <t>钢绞线</t>
  </si>
  <si>
    <t>普通,无松弛</t>
  </si>
  <si>
    <r>
      <t xml:space="preserve">型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钢</t>
    </r>
  </si>
  <si>
    <t>工字钢、角钢</t>
  </si>
  <si>
    <r>
      <t xml:space="preserve">水   </t>
    </r>
    <r>
      <rPr>
        <sz val="10"/>
        <rFont val="宋体"/>
        <family val="0"/>
      </rPr>
      <t>泥</t>
    </r>
  </si>
  <si>
    <t>按大型水泥生产集团厂家</t>
  </si>
  <si>
    <t>永   登   祁 连山</t>
  </si>
  <si>
    <r>
      <t xml:space="preserve">漳  </t>
    </r>
    <r>
      <rPr>
        <sz val="7.5"/>
        <rFont val="宋体"/>
        <family val="0"/>
      </rPr>
      <t>县祁连山</t>
    </r>
  </si>
  <si>
    <r>
      <t xml:space="preserve">白  银 中  </t>
    </r>
    <r>
      <rPr>
        <sz val="7.5"/>
        <rFont val="宋体"/>
        <family val="0"/>
      </rPr>
      <t>材</t>
    </r>
  </si>
  <si>
    <t>景  泰寿鹿山</t>
  </si>
  <si>
    <t>古  浪 祁连山</t>
  </si>
  <si>
    <t>临  洮 三  易</t>
  </si>
  <si>
    <t>夏  河 祁连山</t>
  </si>
  <si>
    <t>甘  谷 祁连山</t>
  </si>
  <si>
    <t>天 水 中 材</t>
  </si>
  <si>
    <t>平 凉 海 螺</t>
  </si>
  <si>
    <t>平  凉 祁连山</t>
  </si>
  <si>
    <t>陇  南 祁连山</t>
  </si>
  <si>
    <t>成  县 祁连山</t>
  </si>
  <si>
    <t>九连山水泥厂</t>
  </si>
  <si>
    <t>金  泥 水泥厂</t>
  </si>
  <si>
    <t>张  掖  祁连山</t>
  </si>
  <si>
    <t>酒 泉 敦 盛</t>
  </si>
  <si>
    <t>酒 钢  宏 达</t>
  </si>
  <si>
    <t>M32.5砌筑    水   泥</t>
  </si>
  <si>
    <t>42.5级水泥</t>
  </si>
  <si>
    <t>52.5级水泥</t>
  </si>
  <si>
    <t>沥  青</t>
  </si>
  <si>
    <t>兰州出厂价</t>
  </si>
  <si>
    <t>天水出厂价</t>
  </si>
  <si>
    <t>嘉峪关出厂价</t>
  </si>
  <si>
    <t>石油沥青</t>
  </si>
  <si>
    <t>克拉玛依重交沥青90#</t>
  </si>
  <si>
    <t>（重交）改性沥青</t>
  </si>
  <si>
    <t>韩国SK重交沥青改性</t>
  </si>
  <si>
    <t>中石化东海牌镇海重交改性沥青</t>
  </si>
  <si>
    <t>橡胶沥青</t>
  </si>
  <si>
    <t>韩国SK重交沥青90#</t>
  </si>
  <si>
    <r>
      <t>（9</t>
    </r>
    <r>
      <rPr>
        <sz val="9"/>
        <rFont val="宋体"/>
        <family val="0"/>
      </rPr>
      <t>0</t>
    </r>
    <r>
      <rPr>
        <sz val="9"/>
        <rFont val="宋体"/>
        <family val="0"/>
      </rPr>
      <t>#）道路乳化沥青</t>
    </r>
  </si>
  <si>
    <t>（ 油水比50%：50%）</t>
  </si>
  <si>
    <t>（沥青含量每增减1%：价格增减额）</t>
  </si>
  <si>
    <t>元</t>
  </si>
  <si>
    <t>（100#）道路乳化沥青</t>
  </si>
  <si>
    <t>（油水比55%：45%）</t>
  </si>
  <si>
    <r>
      <t>（9</t>
    </r>
    <r>
      <rPr>
        <sz val="9"/>
        <rFont val="宋体"/>
        <family val="0"/>
      </rPr>
      <t>0</t>
    </r>
    <r>
      <rPr>
        <sz val="9"/>
        <rFont val="宋体"/>
        <family val="0"/>
      </rPr>
      <t>#）改性道路乳化沥青</t>
    </r>
  </si>
  <si>
    <r>
      <t xml:space="preserve">重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油</t>
    </r>
  </si>
  <si>
    <t>kg</t>
  </si>
  <si>
    <r>
      <t xml:space="preserve">汽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油</t>
    </r>
  </si>
  <si>
    <t xml:space="preserve">89号   </t>
  </si>
  <si>
    <t xml:space="preserve">92号    </t>
  </si>
  <si>
    <t>95号</t>
  </si>
  <si>
    <r>
      <t xml:space="preserve">柴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油</t>
    </r>
  </si>
  <si>
    <t xml:space="preserve">0号  </t>
  </si>
  <si>
    <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0号  </t>
    </r>
  </si>
  <si>
    <t xml:space="preserve">-20号  </t>
  </si>
  <si>
    <t>电</t>
  </si>
  <si>
    <t>施工用电</t>
  </si>
  <si>
    <t>K.W.h</t>
  </si>
  <si>
    <t>注：1、上述一类材料调查价格主要为2021年7月中旬至下旬市场综合未扣减货物相应税率的价格。</t>
  </si>
  <si>
    <r>
      <rPr>
        <b/>
        <sz val="11"/>
        <rFont val="宋体"/>
        <family val="0"/>
      </rPr>
      <t>附注资料：</t>
    </r>
    <r>
      <rPr>
        <sz val="12"/>
        <rFont val="宋体"/>
        <family val="0"/>
      </rPr>
      <t>加工沥青材料计算公式、模型及相关计算式参考、说明（不发布）</t>
    </r>
  </si>
  <si>
    <t>计算式及说明</t>
  </si>
  <si>
    <t>沥青运距、运费</t>
  </si>
  <si>
    <t>90号沥青运距</t>
  </si>
  <si>
    <r>
      <t>≤5</t>
    </r>
    <r>
      <rPr>
        <sz val="9"/>
        <rFont val="宋体"/>
        <family val="0"/>
      </rPr>
      <t>0</t>
    </r>
  </si>
  <si>
    <t>100号沥青运距</t>
  </si>
  <si>
    <t>装杂费（罐车及起价费）</t>
  </si>
  <si>
    <t>100+30=130</t>
  </si>
  <si>
    <t>90号沥青运费=公里数×0.75元/吨</t>
  </si>
  <si>
    <t>100号沥青运费=公里数×0.75-0.8元</t>
  </si>
  <si>
    <t>乳化沥青含量每增减 1%加工费</t>
  </si>
  <si>
    <r>
      <t>90号</t>
    </r>
    <r>
      <rPr>
        <sz val="8"/>
        <rFont val="宋体"/>
        <family val="0"/>
      </rPr>
      <t>乳化沥青加工费</t>
    </r>
    <r>
      <rPr>
        <sz val="8"/>
        <rFont val="宋体"/>
        <family val="0"/>
      </rPr>
      <t xml:space="preserve"> 油50～55% </t>
    </r>
  </si>
  <si>
    <t>暂按</t>
  </si>
  <si>
    <r>
      <t>950</t>
    </r>
    <r>
      <rPr>
        <sz val="8"/>
        <rFont val="宋体"/>
        <family val="0"/>
      </rPr>
      <t xml:space="preserve">   （100号普通）</t>
    </r>
  </si>
  <si>
    <t xml:space="preserve">90号改性乳化沥青加工费 油50～55% </t>
  </si>
  <si>
    <t>90号与90号改性含量每增减 1%加工费</t>
  </si>
  <si>
    <t>（1100-950）×0.01=1.5   （参考值）</t>
  </si>
  <si>
    <t xml:space="preserve">本月       乳化沥青价格  </t>
  </si>
  <si>
    <r>
      <t>90号改性重交乳化沥青（</t>
    </r>
    <r>
      <rPr>
        <b/>
        <sz val="7.5"/>
        <color indexed="48"/>
        <rFont val="宋体"/>
        <family val="0"/>
      </rPr>
      <t>改性沥青的均价</t>
    </r>
    <r>
      <rPr>
        <b/>
        <sz val="7.5"/>
        <rFont val="宋体"/>
        <family val="0"/>
      </rPr>
      <t>）</t>
    </r>
  </si>
  <si>
    <r>
      <rPr>
        <b/>
        <sz val="7.5"/>
        <rFont val="宋体"/>
        <family val="0"/>
      </rPr>
      <t>沥青含量50%</t>
    </r>
    <r>
      <rPr>
        <sz val="7.5"/>
        <rFont val="宋体"/>
        <family val="0"/>
      </rPr>
      <t xml:space="preserve">为：（90号改性重交平均出库价+运杂费）×50%+1100元；  </t>
    </r>
    <r>
      <rPr>
        <b/>
        <sz val="7.5"/>
        <rFont val="宋体"/>
        <family val="0"/>
      </rPr>
      <t>沥青含量55%</t>
    </r>
    <r>
      <rPr>
        <sz val="7.5"/>
        <rFont val="宋体"/>
        <family val="0"/>
      </rPr>
      <t>为：（90号改性重交平均出库价+运杂费）×55%+1100元</t>
    </r>
  </si>
  <si>
    <t xml:space="preserve">90号改性乳化沥青工地价格   油50% </t>
  </si>
  <si>
    <t>本月</t>
  </si>
  <si>
    <t>代号：300106</t>
  </si>
  <si>
    <t>改性</t>
  </si>
  <si>
    <t>本月沥青含量每增减 1%沥青费</t>
  </si>
  <si>
    <t>90号改性乳化沥青沥青含量每增减       1%沥青费</t>
  </si>
  <si>
    <r>
      <t xml:space="preserve">（平均出库价5300+运杂费）×1%    </t>
    </r>
    <r>
      <rPr>
        <sz val="8"/>
        <rFont val="宋体"/>
        <family val="0"/>
      </rPr>
      <t xml:space="preserve"> （酒泉、嘉峪关每吨改性沥青价-50元）</t>
    </r>
  </si>
  <si>
    <r>
      <t>90号重交乳化沥青（</t>
    </r>
    <r>
      <rPr>
        <b/>
        <sz val="7.5"/>
        <color indexed="48"/>
        <rFont val="宋体"/>
        <family val="0"/>
      </rPr>
      <t>克拉玛依</t>
    </r>
    <r>
      <rPr>
        <b/>
        <sz val="7.5"/>
        <rFont val="宋体"/>
        <family val="0"/>
      </rPr>
      <t>）</t>
    </r>
  </si>
  <si>
    <r>
      <rPr>
        <b/>
        <sz val="7.5"/>
        <rFont val="宋体"/>
        <family val="0"/>
      </rPr>
      <t>沥青含量50～55%</t>
    </r>
    <r>
      <rPr>
        <sz val="7.5"/>
        <rFont val="宋体"/>
        <family val="0"/>
      </rPr>
      <t xml:space="preserve">为：（90号重交平均出库价+运杂费）×50%+950元；  </t>
    </r>
    <r>
      <rPr>
        <b/>
        <sz val="7.5"/>
        <rFont val="宋体"/>
        <family val="0"/>
      </rPr>
      <t>沥青含量55%</t>
    </r>
    <r>
      <rPr>
        <sz val="7.5"/>
        <rFont val="宋体"/>
        <family val="0"/>
      </rPr>
      <t>为：（90号重交平均出库价+运杂费）×55%+950元</t>
    </r>
  </si>
  <si>
    <r>
      <t>90号</t>
    </r>
    <r>
      <rPr>
        <sz val="8"/>
        <rFont val="宋体"/>
        <family val="0"/>
      </rPr>
      <t>乳化沥青工地价格</t>
    </r>
    <r>
      <rPr>
        <sz val="8"/>
        <rFont val="宋体"/>
        <family val="0"/>
      </rPr>
      <t xml:space="preserve">   油50% </t>
    </r>
  </si>
  <si>
    <t>90号乳化沥青沥青含量每增减 1%沥青费</t>
  </si>
  <si>
    <r>
      <t>（平均出库价</t>
    </r>
    <r>
      <rPr>
        <sz val="8"/>
        <rFont val="宋体"/>
        <family val="0"/>
      </rPr>
      <t>（4100～4050）</t>
    </r>
    <r>
      <rPr>
        <b/>
        <sz val="8"/>
        <rFont val="宋体"/>
        <family val="0"/>
      </rPr>
      <t>+运杂费）×1%</t>
    </r>
  </si>
  <si>
    <r>
      <t>100号普通道路乳化沥青（</t>
    </r>
    <r>
      <rPr>
        <b/>
        <sz val="7.5"/>
        <color indexed="48"/>
        <rFont val="宋体"/>
        <family val="0"/>
      </rPr>
      <t>塔石化</t>
    </r>
    <r>
      <rPr>
        <b/>
        <sz val="7.5"/>
        <rFont val="宋体"/>
        <family val="0"/>
      </rPr>
      <t>）</t>
    </r>
  </si>
  <si>
    <r>
      <rPr>
        <b/>
        <sz val="7.5"/>
        <rFont val="宋体"/>
        <family val="0"/>
      </rPr>
      <t>沥青含量55～</t>
    </r>
    <r>
      <rPr>
        <sz val="7.5"/>
        <rFont val="宋体"/>
        <family val="0"/>
      </rPr>
      <t>50</t>
    </r>
    <r>
      <rPr>
        <b/>
        <sz val="7.5"/>
        <rFont val="宋体"/>
        <family val="0"/>
      </rPr>
      <t>%</t>
    </r>
    <r>
      <rPr>
        <sz val="7.5"/>
        <rFont val="宋体"/>
        <family val="0"/>
      </rPr>
      <t>为：（100号改性重交平均出库价+运杂费）×55%+950元</t>
    </r>
  </si>
  <si>
    <r>
      <t>100号乳化沥青工地价格   油5</t>
    </r>
    <r>
      <rPr>
        <sz val="7.5"/>
        <rFont val="宋体"/>
        <family val="0"/>
      </rPr>
      <t>0</t>
    </r>
    <r>
      <rPr>
        <sz val="7.5"/>
        <rFont val="宋体"/>
        <family val="0"/>
      </rPr>
      <t xml:space="preserve">% </t>
    </r>
  </si>
  <si>
    <r>
      <t xml:space="preserve">（平均出库价（3650～3600）+运杂费）×1%    </t>
    </r>
    <r>
      <rPr>
        <sz val="8"/>
        <rFont val="宋体"/>
        <family val="0"/>
      </rPr>
      <t xml:space="preserve"> （酒泉、嘉峪关每吨沥青价3800-50元）</t>
    </r>
  </si>
  <si>
    <t>重交粘层50%、716-956，55%、863-1033（950）</t>
  </si>
  <si>
    <t>重交透层50%、893-1249，55%、1249-1392（1100）</t>
  </si>
  <si>
    <t>100#普通沥青55%、（800）</t>
  </si>
  <si>
    <t>改性重交透层50%、893-1249（+550），55%、1249-1392（1100）</t>
  </si>
  <si>
    <t>改性加工费50%、1745,60、%2190-2500（2200）</t>
  </si>
  <si>
    <t>钢材</t>
  </si>
  <si>
    <t>一级</t>
  </si>
  <si>
    <t>二级</t>
  </si>
  <si>
    <t>型钢</t>
  </si>
  <si>
    <t>运距</t>
  </si>
  <si>
    <r>
      <t>k</t>
    </r>
    <r>
      <rPr>
        <sz val="6"/>
        <rFont val="宋体"/>
        <family val="0"/>
      </rPr>
      <t>m</t>
    </r>
  </si>
  <si>
    <t>运费及装卸费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</si>
</sst>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.000_ "/>
    <numFmt numFmtId="179" formatCode="0.00_);[Red]\(0.00\)"/>
    <numFmt numFmtId="180" formatCode="0.0_);[Red]\(0.0\)"/>
    <numFmt numFmtId="181" formatCode="0.0_ "/>
    <numFmt numFmtId="182" formatCode="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8.5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i/>
      <sz val="10"/>
      <name val="宋体"/>
      <family val="0"/>
    </font>
    <font>
      <sz val="7.5"/>
      <name val="宋体"/>
      <family val="0"/>
    </font>
    <font>
      <sz val="10"/>
      <name val="黑体"/>
      <family val="3"/>
    </font>
    <font>
      <sz val="8"/>
      <name val="宋体"/>
      <family val="0"/>
    </font>
    <font>
      <sz val="10"/>
      <name val="楷体_GB2312"/>
      <family val="0"/>
    </font>
    <font>
      <sz val="8"/>
      <name val="楷体_GB2312"/>
      <family val="0"/>
    </font>
    <font>
      <sz val="10"/>
      <color indexed="51"/>
      <name val="宋体"/>
      <family val="0"/>
    </font>
    <font>
      <sz val="10"/>
      <color indexed="5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b/>
      <sz val="7.5"/>
      <name val="宋体"/>
      <family val="0"/>
    </font>
    <font>
      <i/>
      <sz val="6"/>
      <name val="宋体"/>
      <family val="0"/>
    </font>
    <font>
      <i/>
      <sz val="12"/>
      <name val="宋体"/>
      <family val="0"/>
    </font>
    <font>
      <sz val="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7.5"/>
      <color indexed="48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8" fillId="0" borderId="4" applyNumberFormat="0" applyFill="0" applyAlignment="0" applyProtection="0"/>
    <xf numFmtId="0" fontId="24" fillId="8" borderId="0" applyNumberFormat="0" applyBorder="0" applyAlignment="0" applyProtection="0"/>
    <xf numFmtId="0" fontId="28" fillId="0" borderId="5" applyNumberFormat="0" applyFill="0" applyAlignment="0" applyProtection="0"/>
    <xf numFmtId="0" fontId="24" fillId="9" borderId="0" applyNumberFormat="0" applyBorder="0" applyAlignment="0" applyProtection="0"/>
    <xf numFmtId="0" fontId="27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5" fillId="3" borderId="0" applyNumberFormat="0" applyBorder="0" applyAlignment="0" applyProtection="0"/>
    <xf numFmtId="0" fontId="24" fillId="12" borderId="0" applyNumberFormat="0" applyBorder="0" applyAlignment="0" applyProtection="0"/>
    <xf numFmtId="0" fontId="37" fillId="0" borderId="8" applyNumberFormat="0" applyFill="0" applyAlignment="0" applyProtection="0"/>
    <xf numFmtId="0" fontId="42" fillId="0" borderId="9" applyNumberFormat="0" applyFill="0" applyAlignment="0" applyProtection="0"/>
    <xf numFmtId="0" fontId="39" fillId="2" borderId="0" applyNumberFormat="0" applyBorder="0" applyAlignment="0" applyProtection="0"/>
    <xf numFmtId="0" fontId="36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7" fontId="5" fillId="0" borderId="12" xfId="0" applyNumberFormat="1" applyFont="1" applyBorder="1" applyAlignment="1" applyProtection="1">
      <alignment vertical="center"/>
      <protection/>
    </xf>
    <xf numFmtId="177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77" fontId="5" fillId="0" borderId="14" xfId="0" applyNumberFormat="1" applyFont="1" applyBorder="1" applyAlignment="1">
      <alignment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1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7" fontId="15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9" fontId="1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vertical="center"/>
    </xf>
    <xf numFmtId="0" fontId="15" fillId="0" borderId="0" xfId="0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6" fillId="24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7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10" fillId="0" borderId="32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17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49" fontId="10" fillId="0" borderId="20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82" fontId="10" fillId="24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81" fontId="10" fillId="25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1" fontId="10" fillId="25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6" fillId="26" borderId="25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81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24" borderId="34" xfId="0" applyFont="1" applyFill="1" applyBorder="1" applyAlignment="1">
      <alignment horizontal="center" vertical="center"/>
    </xf>
    <xf numFmtId="0" fontId="16" fillId="24" borderId="35" xfId="0" applyFont="1" applyFill="1" applyBorder="1" applyAlignment="1">
      <alignment horizontal="center" vertical="center"/>
    </xf>
    <xf numFmtId="0" fontId="16" fillId="28" borderId="34" xfId="0" applyFont="1" applyFill="1" applyBorder="1" applyAlignment="1">
      <alignment horizontal="center" vertical="center"/>
    </xf>
    <xf numFmtId="0" fontId="16" fillId="28" borderId="35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177" fontId="17" fillId="0" borderId="0" xfId="0" applyNumberFormat="1" applyFont="1" applyBorder="1" applyAlignment="1">
      <alignment vertical="center"/>
    </xf>
    <xf numFmtId="182" fontId="10" fillId="29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26" borderId="34" xfId="0" applyFont="1" applyFill="1" applyBorder="1" applyAlignment="1">
      <alignment horizontal="center" vertical="center"/>
    </xf>
    <xf numFmtId="0" fontId="16" fillId="26" borderId="35" xfId="0" applyFont="1" applyFill="1" applyBorder="1" applyAlignment="1">
      <alignment horizontal="center" vertical="center"/>
    </xf>
    <xf numFmtId="0" fontId="16" fillId="30" borderId="34" xfId="0" applyFont="1" applyFill="1" applyBorder="1" applyAlignment="1">
      <alignment horizontal="center" vertical="center"/>
    </xf>
    <xf numFmtId="0" fontId="16" fillId="30" borderId="35" xfId="0" applyFont="1" applyFill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16" fillId="28" borderId="25" xfId="0" applyFont="1" applyFill="1" applyBorder="1" applyAlignment="1">
      <alignment horizontal="center" vertical="center"/>
    </xf>
    <xf numFmtId="0" fontId="16" fillId="31" borderId="25" xfId="0" applyFont="1" applyFill="1" applyBorder="1" applyAlignment="1">
      <alignment horizontal="center" vertical="center"/>
    </xf>
    <xf numFmtId="0" fontId="15" fillId="31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177" fontId="10" fillId="0" borderId="39" xfId="0" applyNumberFormat="1" applyFont="1" applyBorder="1" applyAlignment="1">
      <alignment vertical="center"/>
    </xf>
    <xf numFmtId="177" fontId="10" fillId="0" borderId="39" xfId="0" applyNumberFormat="1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2" fontId="10" fillId="31" borderId="0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6" fillId="30" borderId="25" xfId="0" applyFont="1" applyFill="1" applyBorder="1" applyAlignment="1">
      <alignment horizontal="center" vertical="center"/>
    </xf>
    <xf numFmtId="0" fontId="16" fillId="32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82" fontId="10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81" fontId="10" fillId="0" borderId="0" xfId="0" applyNumberFormat="1" applyFont="1" applyBorder="1" applyAlignment="1">
      <alignment horizontal="center" vertical="center"/>
    </xf>
    <xf numFmtId="0" fontId="15" fillId="32" borderId="36" xfId="0" applyFont="1" applyFill="1" applyBorder="1" applyAlignment="1">
      <alignment horizontal="center" vertical="center" wrapText="1"/>
    </xf>
    <xf numFmtId="0" fontId="5" fillId="27" borderId="39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8"/>
  <sheetViews>
    <sheetView tabSelected="1" zoomScale="145" zoomScaleNormal="145" zoomScaleSheetLayoutView="100" workbookViewId="0" topLeftCell="D1">
      <selection activeCell="Y5" sqref="Y5:Y6"/>
    </sheetView>
  </sheetViews>
  <sheetFormatPr defaultColWidth="9.00390625" defaultRowHeight="14.25"/>
  <cols>
    <col min="1" max="1" width="2.75390625" style="0" customWidth="1"/>
    <col min="2" max="2" width="8.25390625" style="0" customWidth="1"/>
    <col min="3" max="3" width="7.25390625" style="0" customWidth="1"/>
    <col min="4" max="4" width="15.375" style="2" customWidth="1"/>
    <col min="5" max="5" width="4.125" style="0" customWidth="1"/>
    <col min="6" max="6" width="4.75390625" style="0" customWidth="1"/>
    <col min="7" max="7" width="5.125" style="0" customWidth="1"/>
    <col min="8" max="8" width="4.75390625" style="0" customWidth="1"/>
    <col min="9" max="10" width="4.375" style="0" customWidth="1"/>
    <col min="11" max="11" width="4.625" style="0" customWidth="1"/>
    <col min="12" max="12" width="5.00390625" style="0" customWidth="1"/>
    <col min="13" max="13" width="4.75390625" style="0" customWidth="1"/>
    <col min="14" max="21" width="4.375" style="0" customWidth="1"/>
    <col min="22" max="22" width="4.875" style="0" customWidth="1"/>
    <col min="23" max="23" width="4.375" style="0" customWidth="1"/>
    <col min="24" max="24" width="4.625" style="0" customWidth="1"/>
    <col min="25" max="25" width="7.125" style="0" customWidth="1"/>
    <col min="26" max="26" width="10.50390625" style="3" customWidth="1"/>
    <col min="27" max="27" width="7.00390625" style="0" customWidth="1"/>
    <col min="28" max="30" width="6.875" style="0" customWidth="1"/>
    <col min="31" max="32" width="6.75390625" style="0" customWidth="1"/>
    <col min="33" max="37" width="8.625" style="0" customWidth="1"/>
    <col min="38" max="38" width="10.50390625" style="0" customWidth="1"/>
    <col min="39" max="49" width="8.625" style="0" customWidth="1"/>
  </cols>
  <sheetData>
    <row r="1" spans="1:25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11"/>
    </row>
    <row r="2" spans="1:25" ht="15" customHeight="1">
      <c r="A2" s="5"/>
      <c r="B2" s="5"/>
      <c r="C2" s="5"/>
      <c r="D2" s="6"/>
      <c r="E2" s="7">
        <v>44408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12"/>
    </row>
    <row r="3" spans="1:44" ht="21" customHeight="1">
      <c r="A3" s="8" t="s">
        <v>1</v>
      </c>
      <c r="B3" s="9" t="s">
        <v>2</v>
      </c>
      <c r="C3" s="8" t="s">
        <v>3</v>
      </c>
      <c r="D3" s="10" t="s">
        <v>4</v>
      </c>
      <c r="E3" s="8" t="s">
        <v>5</v>
      </c>
      <c r="F3" s="8" t="s">
        <v>6</v>
      </c>
      <c r="G3" s="11" t="s">
        <v>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6"/>
      <c r="Z3" s="11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7" customHeight="1">
      <c r="A4" s="12"/>
      <c r="B4" s="13"/>
      <c r="C4" s="12"/>
      <c r="D4" s="14"/>
      <c r="E4" s="12"/>
      <c r="F4" s="12"/>
      <c r="G4" s="11" t="s">
        <v>8</v>
      </c>
      <c r="H4" s="11" t="s">
        <v>9</v>
      </c>
      <c r="I4" s="83" t="s">
        <v>10</v>
      </c>
      <c r="J4" s="84"/>
      <c r="K4" s="11" t="s">
        <v>11</v>
      </c>
      <c r="L4" s="11" t="s">
        <v>12</v>
      </c>
      <c r="M4" s="11" t="s">
        <v>13</v>
      </c>
      <c r="N4" s="83" t="s">
        <v>14</v>
      </c>
      <c r="O4" s="84"/>
      <c r="P4" s="83" t="s">
        <v>15</v>
      </c>
      <c r="Q4" s="84"/>
      <c r="R4" s="83" t="s">
        <v>16</v>
      </c>
      <c r="S4" s="84"/>
      <c r="T4" s="11" t="s">
        <v>17</v>
      </c>
      <c r="U4" s="11" t="s">
        <v>18</v>
      </c>
      <c r="V4" s="105" t="s">
        <v>19</v>
      </c>
      <c r="W4" s="11" t="s">
        <v>20</v>
      </c>
      <c r="X4" s="23" t="s">
        <v>21</v>
      </c>
      <c r="Y4" s="114"/>
      <c r="Z4" s="115"/>
      <c r="AA4" s="116"/>
      <c r="AB4" s="116"/>
      <c r="AC4" s="117"/>
      <c r="AD4" s="117"/>
      <c r="AE4" s="116"/>
      <c r="AF4" s="117"/>
      <c r="AG4" s="117"/>
      <c r="AH4" s="117"/>
      <c r="AI4" s="117"/>
      <c r="AJ4" s="116"/>
      <c r="AK4" s="116"/>
      <c r="AL4" s="117"/>
      <c r="AM4" s="117"/>
      <c r="AN4" s="116"/>
      <c r="AO4" s="116"/>
      <c r="AP4" s="117"/>
      <c r="AQ4" s="116"/>
      <c r="AR4" s="126"/>
    </row>
    <row r="5" spans="1:55" ht="27.75" customHeight="1">
      <c r="A5" s="11">
        <v>1</v>
      </c>
      <c r="B5" s="15" t="s">
        <v>22</v>
      </c>
      <c r="C5" s="11">
        <v>2001001</v>
      </c>
      <c r="D5" s="16" t="s">
        <v>23</v>
      </c>
      <c r="E5" s="11" t="s">
        <v>24</v>
      </c>
      <c r="F5" s="17">
        <v>1000</v>
      </c>
      <c r="G5" s="18">
        <v>5550</v>
      </c>
      <c r="H5" s="18">
        <v>5643.93</v>
      </c>
      <c r="I5" s="85">
        <v>5609.21</v>
      </c>
      <c r="J5" s="86"/>
      <c r="K5" s="18">
        <v>5626</v>
      </c>
      <c r="L5" s="18">
        <v>5655.13</v>
      </c>
      <c r="M5" s="18">
        <v>5716.73</v>
      </c>
      <c r="N5" s="85">
        <v>5595</v>
      </c>
      <c r="O5" s="86"/>
      <c r="P5" s="85">
        <v>5753.33</v>
      </c>
      <c r="Q5" s="86"/>
      <c r="R5" s="85">
        <v>5747.73</v>
      </c>
      <c r="S5" s="86"/>
      <c r="T5" s="18">
        <v>5809.33</v>
      </c>
      <c r="U5" s="18">
        <v>5614.33</v>
      </c>
      <c r="V5" s="105">
        <v>5470</v>
      </c>
      <c r="W5" s="18">
        <v>5390</v>
      </c>
      <c r="X5" s="18">
        <v>5390</v>
      </c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127"/>
      <c r="AT5" s="127"/>
      <c r="AU5" s="127"/>
      <c r="AV5" s="127"/>
      <c r="AW5" s="127"/>
      <c r="AX5" s="119"/>
      <c r="AY5" s="119"/>
      <c r="AZ5" s="130"/>
      <c r="BA5" s="130"/>
      <c r="BB5" s="130"/>
      <c r="BC5" s="130"/>
    </row>
    <row r="6" spans="1:55" ht="27.75" customHeight="1">
      <c r="A6" s="11">
        <v>2</v>
      </c>
      <c r="B6" s="15" t="s">
        <v>25</v>
      </c>
      <c r="C6" s="11">
        <v>2001002</v>
      </c>
      <c r="D6" s="19" t="s">
        <v>26</v>
      </c>
      <c r="E6" s="11" t="s">
        <v>24</v>
      </c>
      <c r="F6" s="17">
        <v>1000</v>
      </c>
      <c r="G6" s="18">
        <v>5400</v>
      </c>
      <c r="H6" s="18">
        <v>5493.93</v>
      </c>
      <c r="I6" s="85">
        <v>5459.21</v>
      </c>
      <c r="J6" s="86"/>
      <c r="K6" s="18">
        <v>5686</v>
      </c>
      <c r="L6" s="18">
        <v>5505.13</v>
      </c>
      <c r="M6" s="18">
        <v>5566.73</v>
      </c>
      <c r="N6" s="85">
        <v>5540</v>
      </c>
      <c r="O6" s="86"/>
      <c r="P6" s="85">
        <v>5698.33</v>
      </c>
      <c r="Q6" s="86"/>
      <c r="R6" s="85">
        <v>5692.73</v>
      </c>
      <c r="S6" s="86"/>
      <c r="T6" s="18">
        <v>5754.33</v>
      </c>
      <c r="U6" s="18">
        <v>5674.33</v>
      </c>
      <c r="V6" s="18">
        <v>5530</v>
      </c>
      <c r="W6" s="18">
        <v>5450</v>
      </c>
      <c r="X6" s="18">
        <v>5450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127"/>
      <c r="AT6" s="127"/>
      <c r="AU6" s="127"/>
      <c r="AV6" s="127"/>
      <c r="AW6" s="127"/>
      <c r="AX6" s="119"/>
      <c r="AY6" s="119"/>
      <c r="AZ6" s="130"/>
      <c r="BA6" s="130"/>
      <c r="BB6" s="130"/>
      <c r="BC6" s="130"/>
    </row>
    <row r="7" spans="1:55" ht="27.75" customHeight="1">
      <c r="A7" s="11">
        <v>3</v>
      </c>
      <c r="B7" s="15" t="s">
        <v>27</v>
      </c>
      <c r="C7" s="11">
        <v>2001008</v>
      </c>
      <c r="D7" s="16" t="s">
        <v>28</v>
      </c>
      <c r="E7" s="11" t="s">
        <v>24</v>
      </c>
      <c r="F7" s="17">
        <v>1000</v>
      </c>
      <c r="G7" s="18">
        <v>6600</v>
      </c>
      <c r="H7" s="18">
        <v>6693.93</v>
      </c>
      <c r="I7" s="85">
        <v>6659.21</v>
      </c>
      <c r="J7" s="86"/>
      <c r="K7" s="18">
        <v>6772.33</v>
      </c>
      <c r="L7" s="18">
        <v>6705.13</v>
      </c>
      <c r="M7" s="18">
        <v>6766.73</v>
      </c>
      <c r="N7" s="85">
        <v>6740</v>
      </c>
      <c r="O7" s="86"/>
      <c r="P7" s="85">
        <v>6898.33</v>
      </c>
      <c r="Q7" s="86"/>
      <c r="R7" s="85">
        <v>6892.73</v>
      </c>
      <c r="S7" s="86"/>
      <c r="T7" s="18">
        <v>6954.33</v>
      </c>
      <c r="U7" s="18">
        <v>6874.33</v>
      </c>
      <c r="V7" s="18">
        <v>6730</v>
      </c>
      <c r="W7" s="18">
        <v>6874.33</v>
      </c>
      <c r="X7" s="18">
        <v>6882.73</v>
      </c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127"/>
      <c r="AT7" s="127"/>
      <c r="AU7" s="127"/>
      <c r="AV7" s="127"/>
      <c r="AW7" s="127"/>
      <c r="AX7" s="130"/>
      <c r="AY7" s="130"/>
      <c r="AZ7" s="130"/>
      <c r="BA7" s="130"/>
      <c r="BB7" s="130"/>
      <c r="BC7" s="130"/>
    </row>
    <row r="8" spans="1:55" ht="27.75" customHeight="1">
      <c r="A8" s="11">
        <v>4</v>
      </c>
      <c r="B8" s="15" t="s">
        <v>29</v>
      </c>
      <c r="C8" s="11">
        <v>2003004</v>
      </c>
      <c r="D8" s="16" t="s">
        <v>30</v>
      </c>
      <c r="E8" s="11" t="s">
        <v>24</v>
      </c>
      <c r="F8" s="17">
        <v>1000</v>
      </c>
      <c r="G8" s="18">
        <v>5750</v>
      </c>
      <c r="H8" s="18">
        <v>5843.93</v>
      </c>
      <c r="I8" s="85">
        <v>5809.21</v>
      </c>
      <c r="J8" s="86"/>
      <c r="K8" s="18">
        <v>5922.33</v>
      </c>
      <c r="L8" s="18">
        <v>5855.13</v>
      </c>
      <c r="M8" s="18">
        <v>5916.73</v>
      </c>
      <c r="N8" s="85">
        <v>5890</v>
      </c>
      <c r="O8" s="86"/>
      <c r="P8" s="85">
        <v>6048.33</v>
      </c>
      <c r="Q8" s="86"/>
      <c r="R8" s="85">
        <v>6042.73</v>
      </c>
      <c r="S8" s="86"/>
      <c r="T8" s="18">
        <v>6104.33</v>
      </c>
      <c r="U8" s="18">
        <v>6024.33</v>
      </c>
      <c r="V8" s="18">
        <v>5880</v>
      </c>
      <c r="W8" s="18">
        <v>6024.33</v>
      </c>
      <c r="X8" s="18">
        <v>6032.73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127"/>
      <c r="AT8" s="127"/>
      <c r="AU8" s="127"/>
      <c r="AV8" s="127"/>
      <c r="AW8" s="127"/>
      <c r="AX8" s="130"/>
      <c r="AY8" s="130"/>
      <c r="AZ8" s="130"/>
      <c r="BA8" s="130"/>
      <c r="BB8" s="130"/>
      <c r="BC8" s="130"/>
    </row>
    <row r="9" spans="1:44" ht="28.5" customHeight="1">
      <c r="A9" s="11">
        <v>5</v>
      </c>
      <c r="B9" s="15" t="s">
        <v>31</v>
      </c>
      <c r="C9" s="11">
        <v>5509</v>
      </c>
      <c r="D9" s="20" t="s">
        <v>32</v>
      </c>
      <c r="E9" s="21"/>
      <c r="F9" s="17"/>
      <c r="G9" s="22" t="s">
        <v>33</v>
      </c>
      <c r="H9" s="22" t="s">
        <v>34</v>
      </c>
      <c r="I9" s="22" t="s">
        <v>35</v>
      </c>
      <c r="J9" s="22" t="s">
        <v>36</v>
      </c>
      <c r="K9" s="22" t="s">
        <v>37</v>
      </c>
      <c r="L9" s="22" t="s">
        <v>38</v>
      </c>
      <c r="M9" s="22" t="s">
        <v>39</v>
      </c>
      <c r="N9" s="22" t="s">
        <v>40</v>
      </c>
      <c r="O9" s="22" t="s">
        <v>41</v>
      </c>
      <c r="P9" s="22" t="s">
        <v>42</v>
      </c>
      <c r="Q9" s="22" t="s">
        <v>43</v>
      </c>
      <c r="R9" s="22" t="s">
        <v>44</v>
      </c>
      <c r="S9" s="22" t="s">
        <v>45</v>
      </c>
      <c r="T9" s="22" t="s">
        <v>46</v>
      </c>
      <c r="U9" s="22" t="s">
        <v>47</v>
      </c>
      <c r="V9" s="22" t="s">
        <v>48</v>
      </c>
      <c r="W9" s="22" t="s">
        <v>49</v>
      </c>
      <c r="X9" s="22" t="s">
        <v>50</v>
      </c>
      <c r="Y9" s="118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28"/>
    </row>
    <row r="10" spans="1:50" ht="27.75" customHeight="1">
      <c r="A10" s="9">
        <v>6</v>
      </c>
      <c r="B10" s="23" t="s">
        <v>51</v>
      </c>
      <c r="C10" s="11">
        <v>5509001</v>
      </c>
      <c r="D10" s="20"/>
      <c r="E10" s="11" t="s">
        <v>24</v>
      </c>
      <c r="F10" s="17">
        <v>1000</v>
      </c>
      <c r="G10" s="24">
        <v>345</v>
      </c>
      <c r="H10" s="24">
        <v>370</v>
      </c>
      <c r="I10" s="24">
        <v>390</v>
      </c>
      <c r="J10" s="24">
        <v>315</v>
      </c>
      <c r="K10" s="24">
        <v>340</v>
      </c>
      <c r="L10" s="24">
        <v>310</v>
      </c>
      <c r="M10" s="24">
        <v>410</v>
      </c>
      <c r="N10" s="24">
        <v>340</v>
      </c>
      <c r="O10" s="24">
        <v>320</v>
      </c>
      <c r="P10" s="24">
        <v>280</v>
      </c>
      <c r="Q10" s="24">
        <v>265</v>
      </c>
      <c r="R10" s="24">
        <v>380</v>
      </c>
      <c r="S10" s="24">
        <v>400</v>
      </c>
      <c r="T10" s="24">
        <v>250</v>
      </c>
      <c r="U10" s="24">
        <v>330</v>
      </c>
      <c r="V10" s="24">
        <v>300</v>
      </c>
      <c r="W10" s="24">
        <v>290</v>
      </c>
      <c r="X10" s="24">
        <v>270</v>
      </c>
      <c r="Y10" s="120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121"/>
      <c r="AS10" s="121"/>
      <c r="AT10" s="121"/>
      <c r="AU10" s="121"/>
      <c r="AV10" s="121"/>
      <c r="AW10" s="1"/>
      <c r="AX10" s="1"/>
    </row>
    <row r="11" spans="1:50" ht="24" customHeight="1">
      <c r="A11" s="11">
        <v>7</v>
      </c>
      <c r="B11" s="23" t="s">
        <v>52</v>
      </c>
      <c r="C11" s="11">
        <v>5509002</v>
      </c>
      <c r="D11" s="20"/>
      <c r="E11" s="11" t="s">
        <v>24</v>
      </c>
      <c r="F11" s="17">
        <v>1000</v>
      </c>
      <c r="G11" s="24">
        <v>390</v>
      </c>
      <c r="H11" s="24">
        <v>430</v>
      </c>
      <c r="I11" s="24">
        <v>410</v>
      </c>
      <c r="J11" s="24">
        <v>345</v>
      </c>
      <c r="K11" s="24">
        <v>350</v>
      </c>
      <c r="L11" s="24">
        <v>330</v>
      </c>
      <c r="M11" s="24">
        <v>465</v>
      </c>
      <c r="N11" s="24">
        <v>400</v>
      </c>
      <c r="O11" s="24">
        <v>340</v>
      </c>
      <c r="P11" s="24">
        <v>340</v>
      </c>
      <c r="Q11" s="24">
        <v>320</v>
      </c>
      <c r="R11" s="24">
        <v>420</v>
      </c>
      <c r="S11" s="24">
        <v>425</v>
      </c>
      <c r="T11" s="24">
        <v>260</v>
      </c>
      <c r="U11" s="24">
        <v>355</v>
      </c>
      <c r="V11" s="24">
        <v>360</v>
      </c>
      <c r="W11" s="24">
        <v>370</v>
      </c>
      <c r="X11" s="24">
        <v>360</v>
      </c>
      <c r="Y11" s="120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121"/>
      <c r="AS11" s="121"/>
      <c r="AT11" s="121"/>
      <c r="AU11" s="121"/>
      <c r="AV11" s="121"/>
      <c r="AW11" s="1"/>
      <c r="AX11" s="1"/>
    </row>
    <row r="12" spans="1:48" ht="24" customHeight="1">
      <c r="A12" s="9">
        <v>8</v>
      </c>
      <c r="B12" s="23" t="s">
        <v>53</v>
      </c>
      <c r="C12" s="11">
        <v>5509003</v>
      </c>
      <c r="D12" s="20"/>
      <c r="E12" s="11" t="s">
        <v>24</v>
      </c>
      <c r="F12" s="17">
        <v>1000</v>
      </c>
      <c r="G12" s="24">
        <v>540</v>
      </c>
      <c r="H12" s="25">
        <v>540</v>
      </c>
      <c r="I12" s="24">
        <v>530</v>
      </c>
      <c r="J12" s="24"/>
      <c r="K12" s="24"/>
      <c r="L12" s="24"/>
      <c r="M12" s="24"/>
      <c r="N12" s="24"/>
      <c r="O12" s="24"/>
      <c r="P12" s="87"/>
      <c r="Q12" s="106">
        <v>425</v>
      </c>
      <c r="R12" s="106"/>
      <c r="S12" s="24">
        <v>510</v>
      </c>
      <c r="T12" s="24"/>
      <c r="U12" s="24"/>
      <c r="V12" s="24"/>
      <c r="W12" s="24">
        <v>450</v>
      </c>
      <c r="X12" s="24">
        <v>500</v>
      </c>
      <c r="Y12" s="120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121"/>
      <c r="AS12" s="121"/>
      <c r="AT12" s="121"/>
      <c r="AU12" s="121"/>
      <c r="AV12" s="121"/>
    </row>
    <row r="13" spans="1:44" ht="24.75" customHeight="1">
      <c r="A13" s="9">
        <v>9</v>
      </c>
      <c r="B13" s="26" t="s">
        <v>54</v>
      </c>
      <c r="C13" s="27"/>
      <c r="D13" s="28"/>
      <c r="E13" s="11" t="s">
        <v>24</v>
      </c>
      <c r="F13" s="17">
        <v>1000</v>
      </c>
      <c r="G13" s="29" t="s">
        <v>55</v>
      </c>
      <c r="H13" s="30"/>
      <c r="I13" s="30"/>
      <c r="J13" s="30"/>
      <c r="K13" s="30"/>
      <c r="L13" s="30"/>
      <c r="M13" s="88"/>
      <c r="N13" s="29" t="s">
        <v>56</v>
      </c>
      <c r="O13" s="30"/>
      <c r="P13" s="30"/>
      <c r="Q13" s="30"/>
      <c r="R13" s="30"/>
      <c r="S13" s="30"/>
      <c r="T13" s="88"/>
      <c r="U13" s="29" t="s">
        <v>57</v>
      </c>
      <c r="V13" s="30"/>
      <c r="W13" s="30"/>
      <c r="X13" s="88"/>
      <c r="Y13" s="1"/>
      <c r="Z13" s="113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8" ht="24.75" customHeight="1">
      <c r="A14" s="31">
        <v>10</v>
      </c>
      <c r="B14" s="8" t="s">
        <v>58</v>
      </c>
      <c r="C14" s="31">
        <v>3001001</v>
      </c>
      <c r="D14" s="19" t="s">
        <v>59</v>
      </c>
      <c r="E14" s="11"/>
      <c r="F14" s="17"/>
      <c r="G14" s="32">
        <v>4500</v>
      </c>
      <c r="H14" s="33"/>
      <c r="I14" s="33"/>
      <c r="J14" s="33"/>
      <c r="K14" s="33"/>
      <c r="L14" s="33"/>
      <c r="M14" s="89"/>
      <c r="N14" s="32">
        <v>4650</v>
      </c>
      <c r="O14" s="33"/>
      <c r="P14" s="33"/>
      <c r="Q14" s="33"/>
      <c r="R14" s="33"/>
      <c r="S14" s="33"/>
      <c r="T14" s="89"/>
      <c r="U14" s="32">
        <v>4400</v>
      </c>
      <c r="V14" s="33"/>
      <c r="W14" s="33"/>
      <c r="X14" s="89"/>
      <c r="Y14" s="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13"/>
      <c r="AS14" s="113"/>
      <c r="AT14" s="113"/>
      <c r="AU14" s="113"/>
      <c r="AV14" s="113"/>
    </row>
    <row r="15" spans="1:48" ht="24.75" customHeight="1">
      <c r="A15" s="11">
        <v>11</v>
      </c>
      <c r="B15" s="15" t="s">
        <v>60</v>
      </c>
      <c r="C15" s="11">
        <v>3001002</v>
      </c>
      <c r="D15" s="19" t="s">
        <v>61</v>
      </c>
      <c r="E15" s="11"/>
      <c r="F15" s="17"/>
      <c r="G15" s="32">
        <v>5590</v>
      </c>
      <c r="H15" s="33"/>
      <c r="I15" s="33"/>
      <c r="J15" s="33"/>
      <c r="K15" s="33"/>
      <c r="L15" s="33"/>
      <c r="M15" s="89"/>
      <c r="N15" s="32">
        <v>5450</v>
      </c>
      <c r="O15" s="33"/>
      <c r="P15" s="33"/>
      <c r="Q15" s="33"/>
      <c r="R15" s="33"/>
      <c r="S15" s="33"/>
      <c r="T15" s="89"/>
      <c r="U15" s="32">
        <v>5700</v>
      </c>
      <c r="V15" s="33"/>
      <c r="W15" s="33"/>
      <c r="X15" s="89"/>
      <c r="Y15" s="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13"/>
      <c r="AS15" s="113"/>
      <c r="AT15" s="113"/>
      <c r="AU15" s="113"/>
      <c r="AV15" s="113"/>
    </row>
    <row r="16" spans="1:48" ht="24.75" customHeight="1">
      <c r="A16" s="11"/>
      <c r="B16" s="15"/>
      <c r="C16" s="11"/>
      <c r="D16" s="19" t="s">
        <v>62</v>
      </c>
      <c r="E16" s="11"/>
      <c r="F16" s="17"/>
      <c r="G16" s="32">
        <v>5250</v>
      </c>
      <c r="H16" s="33"/>
      <c r="I16" s="33"/>
      <c r="J16" s="33"/>
      <c r="K16" s="33"/>
      <c r="L16" s="33"/>
      <c r="M16" s="89"/>
      <c r="N16" s="32">
        <v>5100</v>
      </c>
      <c r="O16" s="33"/>
      <c r="P16" s="33"/>
      <c r="Q16" s="33"/>
      <c r="R16" s="33"/>
      <c r="S16" s="33"/>
      <c r="T16" s="89"/>
      <c r="U16" s="32">
        <v>5500</v>
      </c>
      <c r="V16" s="33"/>
      <c r="W16" s="33"/>
      <c r="X16" s="89"/>
      <c r="Y16" s="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13"/>
      <c r="AS16" s="113"/>
      <c r="AT16" s="113"/>
      <c r="AU16" s="113"/>
      <c r="AV16" s="113"/>
    </row>
    <row r="17" spans="1:48" ht="24.75" customHeight="1">
      <c r="A17" s="15">
        <v>12</v>
      </c>
      <c r="B17" s="23" t="s">
        <v>63</v>
      </c>
      <c r="C17" s="15">
        <v>3001004</v>
      </c>
      <c r="D17" s="19" t="s">
        <v>64</v>
      </c>
      <c r="E17" s="11" t="s">
        <v>24</v>
      </c>
      <c r="F17" s="17">
        <v>1000</v>
      </c>
      <c r="G17" s="32">
        <v>5490</v>
      </c>
      <c r="H17" s="33"/>
      <c r="I17" s="33"/>
      <c r="J17" s="33"/>
      <c r="K17" s="33"/>
      <c r="L17" s="33"/>
      <c r="M17" s="89"/>
      <c r="N17" s="32">
        <v>5340</v>
      </c>
      <c r="O17" s="33"/>
      <c r="P17" s="33"/>
      <c r="Q17" s="33"/>
      <c r="R17" s="33"/>
      <c r="S17" s="33"/>
      <c r="T17" s="89"/>
      <c r="U17" s="32">
        <v>5740</v>
      </c>
      <c r="V17" s="33"/>
      <c r="W17" s="33"/>
      <c r="X17" s="89"/>
      <c r="Y17" s="122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13"/>
      <c r="AS17" s="113"/>
      <c r="AT17" s="113"/>
      <c r="AU17" s="113"/>
      <c r="AV17" s="113"/>
    </row>
    <row r="18" spans="1:33" ht="19.5" customHeight="1">
      <c r="A18" s="34"/>
      <c r="B18" s="35"/>
      <c r="C18" s="36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1"/>
      <c r="Z18" s="113"/>
      <c r="AA18" s="1"/>
      <c r="AB18" s="1"/>
      <c r="AC18" s="1"/>
      <c r="AD18" s="1"/>
      <c r="AE18" s="1"/>
      <c r="AF18" s="1"/>
      <c r="AG18" s="1"/>
    </row>
    <row r="19" spans="1:33" ht="15" customHeight="1">
      <c r="A19" s="39"/>
      <c r="B19" s="40"/>
      <c r="C19" s="34"/>
      <c r="D19" s="41"/>
      <c r="E19" s="34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1"/>
      <c r="Z19" s="113"/>
      <c r="AA19" s="1"/>
      <c r="AB19" s="1"/>
      <c r="AC19" s="1"/>
      <c r="AD19" s="1"/>
      <c r="AE19" s="1"/>
      <c r="AF19" s="1"/>
      <c r="AG19" s="1"/>
    </row>
    <row r="20" spans="1:25" ht="30" customHeight="1">
      <c r="A20" s="4" t="s">
        <v>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1"/>
    </row>
    <row r="21" spans="1:25" ht="15" customHeight="1">
      <c r="A21" s="5"/>
      <c r="B21" s="5"/>
      <c r="C21" s="5"/>
      <c r="D21" s="6"/>
      <c r="E21" s="7">
        <v>44408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"/>
    </row>
    <row r="22" spans="1:42" ht="22.5" customHeight="1">
      <c r="A22" s="8" t="s">
        <v>1</v>
      </c>
      <c r="B22" s="9" t="s">
        <v>2</v>
      </c>
      <c r="C22" s="8" t="s">
        <v>3</v>
      </c>
      <c r="D22" s="10" t="s">
        <v>4</v>
      </c>
      <c r="E22" s="8" t="s">
        <v>5</v>
      </c>
      <c r="F22" s="8" t="s">
        <v>6</v>
      </c>
      <c r="G22" s="44" t="s">
        <v>7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90"/>
      <c r="Y22" s="122"/>
      <c r="Z22" s="11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28.5" customHeight="1">
      <c r="A23" s="12"/>
      <c r="B23" s="13"/>
      <c r="C23" s="12"/>
      <c r="D23" s="14"/>
      <c r="E23" s="12"/>
      <c r="F23" s="12"/>
      <c r="G23" s="11" t="s">
        <v>8</v>
      </c>
      <c r="H23" s="11" t="s">
        <v>9</v>
      </c>
      <c r="I23" s="44" t="s">
        <v>10</v>
      </c>
      <c r="J23" s="90"/>
      <c r="K23" s="11" t="s">
        <v>11</v>
      </c>
      <c r="L23" s="11" t="s">
        <v>12</v>
      </c>
      <c r="M23" s="11" t="s">
        <v>13</v>
      </c>
      <c r="N23" s="44" t="s">
        <v>14</v>
      </c>
      <c r="O23" s="90"/>
      <c r="P23" s="44" t="s">
        <v>15</v>
      </c>
      <c r="Q23" s="90"/>
      <c r="R23" s="44" t="s">
        <v>16</v>
      </c>
      <c r="S23" s="90"/>
      <c r="T23" s="11" t="s">
        <v>17</v>
      </c>
      <c r="U23" s="11" t="s">
        <v>18</v>
      </c>
      <c r="V23" s="44" t="s">
        <v>19</v>
      </c>
      <c r="W23" s="11" t="s">
        <v>20</v>
      </c>
      <c r="X23" s="23" t="s">
        <v>21</v>
      </c>
      <c r="Y23" s="122"/>
      <c r="Z23" s="117"/>
      <c r="AA23" s="117"/>
      <c r="AB23" s="116"/>
      <c r="AC23" s="117"/>
      <c r="AD23" s="117"/>
      <c r="AE23" s="117"/>
      <c r="AF23" s="117"/>
      <c r="AG23" s="116"/>
      <c r="AH23" s="116"/>
      <c r="AI23" s="117"/>
      <c r="AJ23" s="117"/>
      <c r="AK23" s="116"/>
      <c r="AL23" s="116"/>
      <c r="AM23" s="116"/>
      <c r="AN23" s="116"/>
      <c r="AO23" s="126"/>
      <c r="AP23" s="1"/>
    </row>
    <row r="24" spans="1:54" ht="20.25" customHeight="1">
      <c r="A24" s="46">
        <v>13</v>
      </c>
      <c r="B24" s="47" t="s">
        <v>65</v>
      </c>
      <c r="C24" s="9">
        <v>3001005</v>
      </c>
      <c r="D24" s="48" t="s">
        <v>66</v>
      </c>
      <c r="E24" s="11" t="s">
        <v>24</v>
      </c>
      <c r="F24" s="49">
        <v>1000</v>
      </c>
      <c r="G24" s="50">
        <v>3211.25</v>
      </c>
      <c r="H24" s="51">
        <v>3260</v>
      </c>
      <c r="I24" s="83">
        <v>3241.25</v>
      </c>
      <c r="J24" s="84"/>
      <c r="K24" s="55">
        <v>3301.25</v>
      </c>
      <c r="L24" s="55">
        <v>3237.5</v>
      </c>
      <c r="M24" s="55">
        <v>3297.5</v>
      </c>
      <c r="N24" s="83">
        <v>3275</v>
      </c>
      <c r="O24" s="84"/>
      <c r="P24" s="83">
        <v>3366.875</v>
      </c>
      <c r="Q24" s="84"/>
      <c r="R24" s="83">
        <v>3363.125</v>
      </c>
      <c r="S24" s="84"/>
      <c r="T24" s="54">
        <v>3425</v>
      </c>
      <c r="U24" s="51">
        <v>3322.5</v>
      </c>
      <c r="V24" s="107">
        <v>3238.125</v>
      </c>
      <c r="W24" s="55">
        <v>3159.375</v>
      </c>
      <c r="X24" s="55">
        <v>3150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9"/>
      <c r="AW24" s="129"/>
      <c r="AX24" s="129"/>
      <c r="AY24" s="129"/>
      <c r="AZ24" s="129"/>
      <c r="BA24" s="129"/>
      <c r="BB24" s="129"/>
    </row>
    <row r="25" spans="1:54" ht="21.75" customHeight="1">
      <c r="A25" s="46"/>
      <c r="B25" s="52"/>
      <c r="C25" s="13"/>
      <c r="D25" s="53" t="s">
        <v>67</v>
      </c>
      <c r="E25" s="11" t="s">
        <v>68</v>
      </c>
      <c r="F25" s="49"/>
      <c r="G25" s="54">
        <v>45.225</v>
      </c>
      <c r="H25" s="55">
        <v>46.2</v>
      </c>
      <c r="I25" s="83">
        <v>45.825</v>
      </c>
      <c r="J25" s="84"/>
      <c r="K25" s="55">
        <v>47.025</v>
      </c>
      <c r="L25" s="55">
        <v>45.75</v>
      </c>
      <c r="M25" s="55">
        <v>46.95</v>
      </c>
      <c r="N25" s="83">
        <v>46.5</v>
      </c>
      <c r="O25" s="84"/>
      <c r="P25" s="83">
        <v>48.3375</v>
      </c>
      <c r="Q25" s="84"/>
      <c r="R25" s="83">
        <v>48.2625</v>
      </c>
      <c r="S25" s="84"/>
      <c r="T25" s="55">
        <v>49.5</v>
      </c>
      <c r="U25" s="55">
        <v>47.45</v>
      </c>
      <c r="V25" s="108">
        <v>45.7625</v>
      </c>
      <c r="W25" s="55">
        <v>44.1875</v>
      </c>
      <c r="X25" s="55">
        <v>44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9"/>
      <c r="AW25" s="129"/>
      <c r="AX25" s="129"/>
      <c r="AY25" s="131"/>
      <c r="AZ25" s="131"/>
      <c r="BA25" s="131"/>
      <c r="BB25" s="131"/>
    </row>
    <row r="26" spans="1:54" ht="20.25" customHeight="1">
      <c r="A26" s="46"/>
      <c r="B26" s="47" t="s">
        <v>69</v>
      </c>
      <c r="C26" s="9">
        <v>3001005</v>
      </c>
      <c r="D26" s="48" t="s">
        <v>70</v>
      </c>
      <c r="E26" s="11" t="s">
        <v>24</v>
      </c>
      <c r="F26" s="49">
        <v>1000</v>
      </c>
      <c r="G26" s="54">
        <v>2886.25</v>
      </c>
      <c r="H26" s="55">
        <v>2935</v>
      </c>
      <c r="I26" s="83">
        <v>2916.25</v>
      </c>
      <c r="J26" s="84"/>
      <c r="K26" s="55">
        <v>2976.25</v>
      </c>
      <c r="L26" s="55">
        <v>2912.5</v>
      </c>
      <c r="M26" s="55">
        <v>2972.5</v>
      </c>
      <c r="N26" s="83">
        <v>2950</v>
      </c>
      <c r="O26" s="84"/>
      <c r="P26" s="83">
        <v>3041.875</v>
      </c>
      <c r="Q26" s="84"/>
      <c r="R26" s="83">
        <v>3038.125</v>
      </c>
      <c r="S26" s="84"/>
      <c r="T26" s="55">
        <v>3100</v>
      </c>
      <c r="U26" s="55">
        <v>2997.5</v>
      </c>
      <c r="V26" s="55">
        <v>2913.125</v>
      </c>
      <c r="W26" s="55">
        <v>2834.375</v>
      </c>
      <c r="X26" s="55">
        <v>2825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9"/>
      <c r="AW26" s="129"/>
      <c r="AX26" s="129"/>
      <c r="AY26" s="129"/>
      <c r="AZ26" s="129"/>
      <c r="BA26" s="129"/>
      <c r="BB26" s="129"/>
    </row>
    <row r="27" spans="1:54" ht="22.5" customHeight="1">
      <c r="A27" s="56"/>
      <c r="B27" s="52"/>
      <c r="C27" s="13"/>
      <c r="D27" s="53" t="s">
        <v>67</v>
      </c>
      <c r="E27" s="11" t="s">
        <v>68</v>
      </c>
      <c r="F27" s="49"/>
      <c r="G27" s="54">
        <v>38.725</v>
      </c>
      <c r="H27" s="55">
        <v>39.7</v>
      </c>
      <c r="I27" s="83">
        <v>39.325</v>
      </c>
      <c r="J27" s="84"/>
      <c r="K27" s="55">
        <v>40.525</v>
      </c>
      <c r="L27" s="55">
        <v>39.25</v>
      </c>
      <c r="M27" s="55">
        <v>40.45</v>
      </c>
      <c r="N27" s="83">
        <v>40</v>
      </c>
      <c r="O27" s="84"/>
      <c r="P27" s="83">
        <v>41.8375</v>
      </c>
      <c r="Q27" s="84"/>
      <c r="R27" s="83">
        <v>41.7625</v>
      </c>
      <c r="S27" s="84"/>
      <c r="T27" s="55">
        <v>43</v>
      </c>
      <c r="U27" s="55">
        <v>40.95</v>
      </c>
      <c r="V27" s="108">
        <v>39.2625</v>
      </c>
      <c r="W27" s="55">
        <v>37.6875</v>
      </c>
      <c r="X27" s="55">
        <v>37.5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9"/>
      <c r="AW27" s="129"/>
      <c r="AX27" s="129"/>
      <c r="AY27" s="131"/>
      <c r="AZ27" s="131"/>
      <c r="BA27" s="131"/>
      <c r="BB27" s="131"/>
    </row>
    <row r="28" spans="1:54" ht="18.75" customHeight="1">
      <c r="A28" s="57">
        <v>14</v>
      </c>
      <c r="B28" s="47" t="s">
        <v>71</v>
      </c>
      <c r="C28" s="9">
        <v>3001006</v>
      </c>
      <c r="D28" s="48" t="s">
        <v>66</v>
      </c>
      <c r="E28" s="11" t="s">
        <v>24</v>
      </c>
      <c r="F28" s="49">
        <v>1000</v>
      </c>
      <c r="G28" s="54">
        <v>3821.25</v>
      </c>
      <c r="H28" s="55">
        <v>3870</v>
      </c>
      <c r="I28" s="85">
        <v>3851.25</v>
      </c>
      <c r="J28" s="86"/>
      <c r="K28" s="55">
        <v>3911.25</v>
      </c>
      <c r="L28" s="55">
        <v>3847.5</v>
      </c>
      <c r="M28" s="55">
        <v>3907.5</v>
      </c>
      <c r="N28" s="85">
        <v>3737.5</v>
      </c>
      <c r="O28" s="86"/>
      <c r="P28" s="85">
        <v>3829.375</v>
      </c>
      <c r="Q28" s="86"/>
      <c r="R28" s="85">
        <v>3825.625</v>
      </c>
      <c r="S28" s="86"/>
      <c r="T28" s="55">
        <v>3887.5</v>
      </c>
      <c r="U28" s="55">
        <v>4072.5</v>
      </c>
      <c r="V28" s="108">
        <v>3988.125</v>
      </c>
      <c r="W28" s="55">
        <v>3909.375</v>
      </c>
      <c r="X28" s="55">
        <v>3900</v>
      </c>
      <c r="Y28" s="122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3"/>
      <c r="AU28" s="123"/>
      <c r="AV28" s="129"/>
      <c r="AW28" s="129"/>
      <c r="AX28" s="129"/>
      <c r="AY28" s="131"/>
      <c r="AZ28" s="131"/>
      <c r="BA28" s="131"/>
      <c r="BB28" s="131"/>
    </row>
    <row r="29" spans="1:54" ht="21.75" customHeight="1">
      <c r="A29" s="56"/>
      <c r="B29" s="52"/>
      <c r="C29" s="13"/>
      <c r="D29" s="53" t="s">
        <v>67</v>
      </c>
      <c r="E29" s="11" t="s">
        <v>68</v>
      </c>
      <c r="F29" s="49"/>
      <c r="G29" s="54">
        <v>54.425</v>
      </c>
      <c r="H29" s="55">
        <v>55.4</v>
      </c>
      <c r="I29" s="85">
        <v>55.025</v>
      </c>
      <c r="J29" s="86"/>
      <c r="K29" s="55">
        <v>56.225</v>
      </c>
      <c r="L29" s="55">
        <v>54.95</v>
      </c>
      <c r="M29" s="55">
        <v>56.15</v>
      </c>
      <c r="N29" s="85">
        <v>52.75</v>
      </c>
      <c r="O29" s="86"/>
      <c r="P29" s="85">
        <v>54.5875</v>
      </c>
      <c r="Q29" s="86"/>
      <c r="R29" s="85">
        <v>54.5125</v>
      </c>
      <c r="S29" s="86"/>
      <c r="T29" s="55">
        <v>55.75</v>
      </c>
      <c r="U29" s="55">
        <v>59.45</v>
      </c>
      <c r="V29" s="108">
        <v>57.7625</v>
      </c>
      <c r="W29" s="55">
        <v>56.1875</v>
      </c>
      <c r="X29" s="55">
        <v>56</v>
      </c>
      <c r="Y29" s="122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3"/>
      <c r="AU29" s="123"/>
      <c r="AV29" s="129"/>
      <c r="AW29" s="129"/>
      <c r="AX29" s="129"/>
      <c r="AY29" s="131"/>
      <c r="AZ29" s="131"/>
      <c r="BA29" s="131"/>
      <c r="BB29" s="131"/>
    </row>
    <row r="30" spans="1:42" ht="22.5" customHeight="1">
      <c r="A30" s="11">
        <v>15</v>
      </c>
      <c r="B30" s="15" t="s">
        <v>72</v>
      </c>
      <c r="C30" s="11">
        <v>3003001</v>
      </c>
      <c r="D30" s="16"/>
      <c r="E30" s="11" t="s">
        <v>73</v>
      </c>
      <c r="F30" s="17">
        <v>1</v>
      </c>
      <c r="G30" s="58">
        <v>3.6</v>
      </c>
      <c r="H30" s="59"/>
      <c r="I30" s="72"/>
      <c r="J30" s="72"/>
      <c r="K30" s="72"/>
      <c r="L30" s="72"/>
      <c r="M30" s="72"/>
      <c r="N30" s="91"/>
      <c r="O30" s="92"/>
      <c r="P30" s="91"/>
      <c r="Q30" s="99"/>
      <c r="R30" s="72"/>
      <c r="S30" s="72"/>
      <c r="T30" s="72"/>
      <c r="U30" s="71"/>
      <c r="V30" s="72"/>
      <c r="W30" s="72"/>
      <c r="X30" s="72"/>
      <c r="Y30" s="1"/>
      <c r="Z30" s="79"/>
      <c r="AA30" s="79"/>
      <c r="AB30" s="104"/>
      <c r="AC30" s="79"/>
      <c r="AD30" s="79"/>
      <c r="AE30" s="79"/>
      <c r="AF30" s="79"/>
      <c r="AG30" s="104"/>
      <c r="AH30" s="104"/>
      <c r="AI30" s="79"/>
      <c r="AJ30" s="79"/>
      <c r="AK30" s="104"/>
      <c r="AL30" s="79"/>
      <c r="AM30" s="104"/>
      <c r="AN30" s="104"/>
      <c r="AO30" s="104"/>
      <c r="AP30" s="1"/>
    </row>
    <row r="31" spans="1:42" ht="18.75" customHeight="1">
      <c r="A31" s="9">
        <v>16</v>
      </c>
      <c r="B31" s="8" t="s">
        <v>74</v>
      </c>
      <c r="C31" s="9">
        <v>3003002</v>
      </c>
      <c r="D31" s="60" t="s">
        <v>75</v>
      </c>
      <c r="E31" s="9" t="s">
        <v>73</v>
      </c>
      <c r="F31" s="61">
        <v>1</v>
      </c>
      <c r="G31" s="62">
        <v>8.735</v>
      </c>
      <c r="H31" s="59"/>
      <c r="I31" s="72"/>
      <c r="J31" s="72"/>
      <c r="K31" s="72"/>
      <c r="L31" s="93"/>
      <c r="M31" s="94"/>
      <c r="N31" s="91"/>
      <c r="O31" s="92"/>
      <c r="P31" s="91"/>
      <c r="Q31" s="99"/>
      <c r="R31" s="72"/>
      <c r="S31" s="72"/>
      <c r="T31" s="72"/>
      <c r="U31" s="71"/>
      <c r="V31" s="72"/>
      <c r="W31" s="72"/>
      <c r="X31" s="93"/>
      <c r="Y31" s="121"/>
      <c r="Z31" s="121"/>
      <c r="AA31" s="79"/>
      <c r="AB31" s="104"/>
      <c r="AC31" s="79"/>
      <c r="AD31" s="79"/>
      <c r="AE31" s="79"/>
      <c r="AF31" s="79"/>
      <c r="AG31" s="104"/>
      <c r="AH31" s="104"/>
      <c r="AI31" s="79"/>
      <c r="AJ31" s="79"/>
      <c r="AK31" s="104"/>
      <c r="AL31" s="79"/>
      <c r="AM31" s="104"/>
      <c r="AN31" s="104"/>
      <c r="AO31" s="104"/>
      <c r="AP31" s="1"/>
    </row>
    <row r="32" spans="1:42" ht="18.75" customHeight="1">
      <c r="A32" s="63"/>
      <c r="B32" s="64"/>
      <c r="C32" s="63"/>
      <c r="D32" s="65" t="s">
        <v>76</v>
      </c>
      <c r="E32" s="63"/>
      <c r="F32" s="66"/>
      <c r="G32" s="62">
        <v>9.259</v>
      </c>
      <c r="H32" s="67"/>
      <c r="I32" s="72"/>
      <c r="J32" s="72"/>
      <c r="K32" s="71"/>
      <c r="L32" s="95"/>
      <c r="M32" s="96"/>
      <c r="N32" s="97"/>
      <c r="O32" s="98"/>
      <c r="P32" s="97"/>
      <c r="Q32" s="109"/>
      <c r="R32" s="72"/>
      <c r="S32" s="72"/>
      <c r="T32" s="71"/>
      <c r="U32" s="71"/>
      <c r="V32" s="72"/>
      <c r="W32" s="71"/>
      <c r="X32" s="95"/>
      <c r="Y32" s="1"/>
      <c r="Z32" s="121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104"/>
      <c r="AN32" s="79"/>
      <c r="AO32" s="79"/>
      <c r="AP32" s="1"/>
    </row>
    <row r="33" spans="1:41" s="1" customFormat="1" ht="18.75" customHeight="1">
      <c r="A33" s="13"/>
      <c r="B33" s="12"/>
      <c r="C33" s="13"/>
      <c r="D33" s="68" t="s">
        <v>77</v>
      </c>
      <c r="E33" s="13"/>
      <c r="F33" s="69"/>
      <c r="G33" s="70">
        <v>9.783</v>
      </c>
      <c r="H33" s="71"/>
      <c r="I33" s="72"/>
      <c r="J33" s="72"/>
      <c r="K33" s="71"/>
      <c r="L33" s="71"/>
      <c r="M33" s="71"/>
      <c r="N33" s="72"/>
      <c r="O33" s="72"/>
      <c r="P33" s="72"/>
      <c r="Q33" s="72"/>
      <c r="R33" s="72"/>
      <c r="S33" s="72"/>
      <c r="T33" s="71"/>
      <c r="U33" s="71"/>
      <c r="V33" s="72"/>
      <c r="W33" s="71"/>
      <c r="X33" s="71"/>
      <c r="Z33" s="121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104"/>
      <c r="AN33" s="79"/>
      <c r="AO33" s="79"/>
    </row>
    <row r="34" spans="1:42" ht="18.75" customHeight="1">
      <c r="A34" s="63">
        <v>17</v>
      </c>
      <c r="B34" s="64" t="s">
        <v>78</v>
      </c>
      <c r="C34" s="9">
        <v>3003003</v>
      </c>
      <c r="D34" s="68" t="s">
        <v>79</v>
      </c>
      <c r="E34" s="63" t="s">
        <v>73</v>
      </c>
      <c r="F34" s="66">
        <v>1</v>
      </c>
      <c r="G34" s="70">
        <v>7.77</v>
      </c>
      <c r="H34" s="72"/>
      <c r="I34" s="91"/>
      <c r="J34" s="99"/>
      <c r="K34" s="72"/>
      <c r="L34" s="72"/>
      <c r="M34" s="91"/>
      <c r="N34" s="91"/>
      <c r="O34" s="99"/>
      <c r="P34" s="91"/>
      <c r="Q34" s="99"/>
      <c r="R34" s="91"/>
      <c r="S34" s="99"/>
      <c r="T34" s="72"/>
      <c r="U34" s="72"/>
      <c r="V34" s="59"/>
      <c r="W34" s="72"/>
      <c r="X34" s="72"/>
      <c r="Y34" s="1"/>
      <c r="Z34" s="121"/>
      <c r="AA34" s="79"/>
      <c r="AB34" s="104"/>
      <c r="AC34" s="79"/>
      <c r="AD34" s="79"/>
      <c r="AE34" s="79"/>
      <c r="AF34" s="79"/>
      <c r="AG34" s="104"/>
      <c r="AH34" s="104"/>
      <c r="AI34" s="79"/>
      <c r="AJ34" s="79"/>
      <c r="AK34" s="104"/>
      <c r="AL34" s="104"/>
      <c r="AM34" s="79"/>
      <c r="AN34" s="104"/>
      <c r="AO34" s="104"/>
      <c r="AP34" s="1"/>
    </row>
    <row r="35" spans="1:42" ht="18.75" customHeight="1">
      <c r="A35" s="63"/>
      <c r="B35" s="64"/>
      <c r="C35" s="63"/>
      <c r="D35" s="68" t="s">
        <v>80</v>
      </c>
      <c r="E35" s="63"/>
      <c r="F35" s="66"/>
      <c r="G35" s="70">
        <v>8.236</v>
      </c>
      <c r="H35" s="72"/>
      <c r="I35" s="91"/>
      <c r="J35" s="99"/>
      <c r="K35" s="72"/>
      <c r="L35" s="72"/>
      <c r="M35" s="91"/>
      <c r="N35" s="91"/>
      <c r="O35" s="99"/>
      <c r="P35" s="91"/>
      <c r="Q35" s="99"/>
      <c r="R35" s="91"/>
      <c r="S35" s="99"/>
      <c r="T35" s="72"/>
      <c r="U35" s="72"/>
      <c r="V35" s="59"/>
      <c r="W35" s="72"/>
      <c r="X35" s="72"/>
      <c r="Y35" s="1"/>
      <c r="Z35" s="121"/>
      <c r="AA35" s="79"/>
      <c r="AB35" s="104"/>
      <c r="AC35" s="79"/>
      <c r="AD35" s="79"/>
      <c r="AE35" s="79"/>
      <c r="AF35" s="79"/>
      <c r="AG35" s="104"/>
      <c r="AH35" s="104"/>
      <c r="AI35" s="79"/>
      <c r="AJ35" s="79"/>
      <c r="AK35" s="104"/>
      <c r="AL35" s="104"/>
      <c r="AM35" s="79"/>
      <c r="AN35" s="104"/>
      <c r="AO35" s="104"/>
      <c r="AP35" s="1"/>
    </row>
    <row r="36" spans="1:42" ht="18.75" customHeight="1">
      <c r="A36" s="13"/>
      <c r="B36" s="12"/>
      <c r="C36" s="13"/>
      <c r="D36" s="68" t="s">
        <v>81</v>
      </c>
      <c r="E36" s="13"/>
      <c r="F36" s="69"/>
      <c r="G36" s="70">
        <v>8.625</v>
      </c>
      <c r="H36" s="72"/>
      <c r="I36" s="91"/>
      <c r="J36" s="99"/>
      <c r="K36" s="72"/>
      <c r="L36" s="72"/>
      <c r="M36" s="91"/>
      <c r="N36" s="91"/>
      <c r="O36" s="99"/>
      <c r="P36" s="91"/>
      <c r="Q36" s="99"/>
      <c r="R36" s="91"/>
      <c r="S36" s="99"/>
      <c r="T36" s="72"/>
      <c r="U36" s="72"/>
      <c r="V36" s="59"/>
      <c r="W36" s="72"/>
      <c r="X36" s="72"/>
      <c r="Y36" s="1"/>
      <c r="Z36" s="121"/>
      <c r="AA36" s="79"/>
      <c r="AB36" s="104"/>
      <c r="AC36" s="79"/>
      <c r="AD36" s="79"/>
      <c r="AE36" s="79"/>
      <c r="AF36" s="79"/>
      <c r="AG36" s="104"/>
      <c r="AH36" s="104"/>
      <c r="AI36" s="79"/>
      <c r="AJ36" s="79"/>
      <c r="AK36" s="104"/>
      <c r="AL36" s="104"/>
      <c r="AM36" s="79"/>
      <c r="AN36" s="104"/>
      <c r="AO36" s="104"/>
      <c r="AP36" s="1"/>
    </row>
    <row r="37" spans="1:42" ht="21.75" customHeight="1">
      <c r="A37" s="31">
        <v>18</v>
      </c>
      <c r="B37" s="8" t="s">
        <v>82</v>
      </c>
      <c r="C37" s="9">
        <v>3005002</v>
      </c>
      <c r="D37" s="65" t="s">
        <v>83</v>
      </c>
      <c r="E37" s="73" t="s">
        <v>84</v>
      </c>
      <c r="F37" s="74"/>
      <c r="G37" s="62">
        <v>0.6552</v>
      </c>
      <c r="H37" s="11"/>
      <c r="I37" s="100"/>
      <c r="J37" s="101"/>
      <c r="K37" s="9"/>
      <c r="L37" s="102"/>
      <c r="M37" s="103"/>
      <c r="N37" s="44"/>
      <c r="O37" s="90"/>
      <c r="P37" s="44"/>
      <c r="Q37" s="90"/>
      <c r="R37" s="44"/>
      <c r="S37" s="90"/>
      <c r="T37" s="102"/>
      <c r="U37" s="102"/>
      <c r="V37" s="110"/>
      <c r="W37" s="9"/>
      <c r="X37" s="102"/>
      <c r="Y37" s="1"/>
      <c r="Z37" s="79"/>
      <c r="AA37" s="36"/>
      <c r="AB37" s="38"/>
      <c r="AC37" s="36"/>
      <c r="AD37" s="36"/>
      <c r="AE37" s="36"/>
      <c r="AF37" s="36"/>
      <c r="AG37" s="38"/>
      <c r="AH37" s="38"/>
      <c r="AI37" s="125"/>
      <c r="AJ37" s="125"/>
      <c r="AK37" s="34"/>
      <c r="AL37" s="38"/>
      <c r="AM37" s="125"/>
      <c r="AN37" s="34"/>
      <c r="AO37" s="38"/>
      <c r="AP37" s="1"/>
    </row>
    <row r="38" spans="1:42" ht="19.5" customHeight="1">
      <c r="A38" s="75" t="s">
        <v>85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1"/>
      <c r="Z38" s="1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26" s="1" customFormat="1" ht="26.25" customHeight="1">
      <c r="A39" s="34"/>
      <c r="B39" s="76"/>
      <c r="C39" s="34"/>
      <c r="D39" s="77"/>
      <c r="E39" s="34"/>
      <c r="F39" s="42"/>
      <c r="G39" s="78"/>
      <c r="H39" s="79"/>
      <c r="I39" s="104"/>
      <c r="J39" s="104"/>
      <c r="K39" s="79"/>
      <c r="L39" s="104"/>
      <c r="M39" s="104"/>
      <c r="N39" s="104"/>
      <c r="O39" s="104"/>
      <c r="P39" s="79"/>
      <c r="Q39" s="79"/>
      <c r="R39" s="104"/>
      <c r="S39" s="104"/>
      <c r="T39" s="79"/>
      <c r="U39" s="104"/>
      <c r="V39" s="104"/>
      <c r="W39" s="79"/>
      <c r="X39" s="79"/>
      <c r="Z39" s="124"/>
    </row>
    <row r="40" spans="1:14" ht="19.5" customHeight="1">
      <c r="A40" s="1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1:4" ht="19.5" customHeight="1">
      <c r="A41" s="81"/>
      <c r="B41" s="81"/>
      <c r="C41" s="81"/>
      <c r="D41"/>
    </row>
    <row r="42" spans="1:4" ht="19.5" customHeight="1">
      <c r="A42" s="1"/>
      <c r="D42"/>
    </row>
    <row r="43" spans="1:4" ht="19.5" customHeight="1">
      <c r="A43" s="81"/>
      <c r="D43"/>
    </row>
    <row r="44" spans="1:4" ht="10.5" customHeight="1">
      <c r="A44" s="81"/>
      <c r="D44"/>
    </row>
    <row r="45" spans="1:25" ht="10.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0.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0.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10.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0.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0.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0.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0.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ht="10.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ht="10.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0.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 spans="1:25" ht="10.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5" ht="10.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 spans="1:25" ht="10.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 spans="1:25" ht="10.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 spans="1:25" ht="10.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 ht="10.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 ht="10.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10.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4" ht="13.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</row>
    <row r="65" spans="1:24" ht="15" customHeight="1">
      <c r="A65" s="132" t="s">
        <v>86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</row>
    <row r="66" ht="15" customHeight="1">
      <c r="D66"/>
    </row>
    <row r="67" spans="1:48" ht="22.5" customHeight="1">
      <c r="A67" s="133"/>
      <c r="B67" s="134" t="s">
        <v>2</v>
      </c>
      <c r="C67" s="135" t="s">
        <v>3</v>
      </c>
      <c r="D67" s="136" t="s">
        <v>4</v>
      </c>
      <c r="E67" s="135" t="s">
        <v>5</v>
      </c>
      <c r="F67" s="137"/>
      <c r="G67" s="138" t="s">
        <v>8</v>
      </c>
      <c r="H67" s="138" t="s">
        <v>9</v>
      </c>
      <c r="I67" s="206" t="s">
        <v>10</v>
      </c>
      <c r="J67" s="207"/>
      <c r="K67" s="138" t="s">
        <v>11</v>
      </c>
      <c r="L67" s="138" t="s">
        <v>12</v>
      </c>
      <c r="M67" s="138" t="s">
        <v>13</v>
      </c>
      <c r="N67" s="208" t="s">
        <v>14</v>
      </c>
      <c r="O67" s="209"/>
      <c r="P67" s="208" t="s">
        <v>15</v>
      </c>
      <c r="Q67" s="209"/>
      <c r="R67" s="208" t="s">
        <v>16</v>
      </c>
      <c r="S67" s="209"/>
      <c r="T67" s="220" t="s">
        <v>17</v>
      </c>
      <c r="U67" s="221" t="s">
        <v>18</v>
      </c>
      <c r="V67" s="221" t="s">
        <v>19</v>
      </c>
      <c r="W67" s="221" t="s">
        <v>20</v>
      </c>
      <c r="X67" s="222" t="s">
        <v>21</v>
      </c>
      <c r="AB67" s="1"/>
      <c r="AC67" s="116"/>
      <c r="AD67" s="116"/>
      <c r="AE67" s="116"/>
      <c r="AF67" s="116"/>
      <c r="AG67" s="116"/>
      <c r="AH67" s="117"/>
      <c r="AI67" s="117"/>
      <c r="AJ67" s="117"/>
      <c r="AK67" s="117"/>
      <c r="AL67" s="116"/>
      <c r="AM67" s="116"/>
      <c r="AN67" s="117"/>
      <c r="AO67" s="117"/>
      <c r="AP67" s="116"/>
      <c r="AQ67" s="116"/>
      <c r="AR67" s="116"/>
      <c r="AS67" s="116"/>
      <c r="AT67" s="126"/>
      <c r="AU67" s="1"/>
      <c r="AV67" s="1"/>
    </row>
    <row r="68" spans="1:48" ht="14.25">
      <c r="A68" s="139"/>
      <c r="B68" s="140"/>
      <c r="C68" s="141"/>
      <c r="D68" s="142"/>
      <c r="E68" s="141"/>
      <c r="F68" s="143"/>
      <c r="G68" s="144" t="s">
        <v>87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223"/>
      <c r="AB68" s="1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"/>
      <c r="AV68" s="1"/>
    </row>
    <row r="69" spans="1:48" ht="14.25" customHeight="1">
      <c r="A69" s="146"/>
      <c r="B69" s="147" t="s">
        <v>88</v>
      </c>
      <c r="C69" s="148"/>
      <c r="D69" s="149" t="s">
        <v>89</v>
      </c>
      <c r="E69" s="150"/>
      <c r="F69" s="148"/>
      <c r="G69" s="151" t="s">
        <v>90</v>
      </c>
      <c r="H69" s="151">
        <v>160</v>
      </c>
      <c r="I69" s="210">
        <v>110</v>
      </c>
      <c r="J69" s="151"/>
      <c r="K69" s="151">
        <v>270</v>
      </c>
      <c r="L69" s="210">
        <v>100</v>
      </c>
      <c r="M69" s="210">
        <v>260</v>
      </c>
      <c r="N69" s="210">
        <v>0</v>
      </c>
      <c r="O69" s="210"/>
      <c r="P69" s="151">
        <v>245</v>
      </c>
      <c r="Q69" s="151"/>
      <c r="R69" s="210">
        <v>235</v>
      </c>
      <c r="S69" s="210"/>
      <c r="T69" s="151">
        <v>400</v>
      </c>
      <c r="U69" s="151">
        <v>460</v>
      </c>
      <c r="V69" s="151">
        <v>235</v>
      </c>
      <c r="W69" s="151">
        <v>25</v>
      </c>
      <c r="X69" s="224">
        <v>0</v>
      </c>
      <c r="AB69" s="1"/>
      <c r="AC69" s="156"/>
      <c r="AD69" s="156"/>
      <c r="AE69" s="156"/>
      <c r="AF69" s="156"/>
      <c r="AG69" s="156"/>
      <c r="AH69" s="40"/>
      <c r="AI69" s="40"/>
      <c r="AJ69" s="40"/>
      <c r="AK69" s="40"/>
      <c r="AL69" s="156"/>
      <c r="AM69" s="156"/>
      <c r="AN69" s="40"/>
      <c r="AO69" s="40"/>
      <c r="AP69" s="156"/>
      <c r="AQ69" s="156"/>
      <c r="AR69" s="156"/>
      <c r="AS69" s="156"/>
      <c r="AT69" s="156"/>
      <c r="AU69" s="1"/>
      <c r="AV69" s="1"/>
    </row>
    <row r="70" spans="1:48" ht="14.25">
      <c r="A70" s="152"/>
      <c r="B70" s="153"/>
      <c r="C70" s="1"/>
      <c r="D70" s="154" t="s">
        <v>91</v>
      </c>
      <c r="E70" s="155"/>
      <c r="F70" s="155"/>
      <c r="G70" s="156" t="s">
        <v>90</v>
      </c>
      <c r="H70" s="151">
        <v>160</v>
      </c>
      <c r="I70" s="210">
        <v>110</v>
      </c>
      <c r="J70" s="151"/>
      <c r="K70" s="151">
        <v>270</v>
      </c>
      <c r="L70" s="210">
        <v>100</v>
      </c>
      <c r="M70" s="210">
        <v>260</v>
      </c>
      <c r="N70" s="40">
        <v>0</v>
      </c>
      <c r="O70" s="40"/>
      <c r="P70" s="156">
        <v>245</v>
      </c>
      <c r="Q70" s="156"/>
      <c r="R70" s="40">
        <v>235</v>
      </c>
      <c r="S70" s="40"/>
      <c r="T70" s="156">
        <v>400</v>
      </c>
      <c r="U70" s="156">
        <v>460</v>
      </c>
      <c r="V70" s="156">
        <v>235</v>
      </c>
      <c r="W70" s="156">
        <v>25</v>
      </c>
      <c r="X70" s="225">
        <v>0</v>
      </c>
      <c r="AB70" s="155"/>
      <c r="AC70" s="156"/>
      <c r="AD70" s="156"/>
      <c r="AE70" s="156"/>
      <c r="AF70" s="126"/>
      <c r="AG70" s="126"/>
      <c r="AH70" s="114"/>
      <c r="AI70" s="114"/>
      <c r="AJ70" s="40"/>
      <c r="AK70" s="40"/>
      <c r="AL70" s="156"/>
      <c r="AM70" s="156"/>
      <c r="AN70" s="40"/>
      <c r="AO70" s="40"/>
      <c r="AP70" s="156"/>
      <c r="AQ70" s="156"/>
      <c r="AR70" s="156"/>
      <c r="AS70" s="156"/>
      <c r="AT70" s="156"/>
      <c r="AU70" s="1"/>
      <c r="AV70" s="1"/>
    </row>
    <row r="71" spans="1:48" ht="14.25" customHeight="1">
      <c r="A71" s="152"/>
      <c r="B71" s="153"/>
      <c r="C71" s="157"/>
      <c r="D71" s="158" t="s">
        <v>92</v>
      </c>
      <c r="E71" s="158" t="s">
        <v>68</v>
      </c>
      <c r="F71" s="158"/>
      <c r="G71" s="159" t="s">
        <v>93</v>
      </c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226"/>
      <c r="AB71" s="158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"/>
      <c r="AV71" s="1"/>
    </row>
    <row r="72" spans="1:48" ht="14.25">
      <c r="A72" s="152"/>
      <c r="B72" s="153"/>
      <c r="C72" s="157"/>
      <c r="D72" s="160" t="s">
        <v>94</v>
      </c>
      <c r="E72" s="158" t="s">
        <v>68</v>
      </c>
      <c r="F72" s="158"/>
      <c r="G72" s="161">
        <f>SUM(30*0.75)</f>
        <v>22.5</v>
      </c>
      <c r="H72" s="162">
        <f>SUM(H69*0.75)</f>
        <v>120</v>
      </c>
      <c r="I72" s="162">
        <f>I69*0.75</f>
        <v>82.5</v>
      </c>
      <c r="J72" s="162"/>
      <c r="K72" s="162">
        <f>SUM(K69*0.75)</f>
        <v>202.5</v>
      </c>
      <c r="L72" s="162">
        <f>SUM(L69*0.75)</f>
        <v>75</v>
      </c>
      <c r="M72" s="162">
        <f>M69*0.75</f>
        <v>195</v>
      </c>
      <c r="N72" s="162">
        <f>SUM(N69*0.75)</f>
        <v>0</v>
      </c>
      <c r="O72" s="162"/>
      <c r="P72" s="162">
        <f aca="true" t="shared" si="0" ref="P72:R73">SUM(P69*0.75)</f>
        <v>183.75</v>
      </c>
      <c r="Q72" s="162"/>
      <c r="R72" s="162">
        <f t="shared" si="0"/>
        <v>176.25</v>
      </c>
      <c r="S72" s="162"/>
      <c r="T72" s="162">
        <f aca="true" t="shared" si="1" ref="T72:X73">SUM(T69*0.75)</f>
        <v>300</v>
      </c>
      <c r="U72" s="162">
        <f>SUM(U69*0.75)</f>
        <v>345</v>
      </c>
      <c r="V72" s="162">
        <f t="shared" si="1"/>
        <v>176.25</v>
      </c>
      <c r="W72" s="162">
        <f t="shared" si="1"/>
        <v>18.75</v>
      </c>
      <c r="X72" s="227">
        <f t="shared" si="1"/>
        <v>0</v>
      </c>
      <c r="AB72" s="158"/>
      <c r="AC72" s="161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"/>
      <c r="AV72" s="1"/>
    </row>
    <row r="73" spans="1:48" ht="14.25">
      <c r="A73" s="152"/>
      <c r="B73" s="163"/>
      <c r="C73" s="1"/>
      <c r="D73" s="164" t="s">
        <v>95</v>
      </c>
      <c r="E73" s="79" t="s">
        <v>68</v>
      </c>
      <c r="F73" s="1"/>
      <c r="G73" s="161">
        <f>SUM(30*0.75)</f>
        <v>22.5</v>
      </c>
      <c r="H73" s="165">
        <f>SUM(H70*0.75)</f>
        <v>120</v>
      </c>
      <c r="I73" s="162">
        <f>I70*0.75</f>
        <v>82.5</v>
      </c>
      <c r="J73" s="211"/>
      <c r="K73" s="211">
        <f>SUM(K70*0.75)</f>
        <v>202.5</v>
      </c>
      <c r="L73" s="165">
        <f>SUM(L70*0.75)</f>
        <v>75</v>
      </c>
      <c r="M73" s="162">
        <f>M70*0.75</f>
        <v>195</v>
      </c>
      <c r="N73" s="165">
        <f>SUM(N70*0.75)</f>
        <v>0</v>
      </c>
      <c r="O73" s="165"/>
      <c r="P73" s="165">
        <f t="shared" si="0"/>
        <v>183.75</v>
      </c>
      <c r="Q73" s="165"/>
      <c r="R73" s="165">
        <f t="shared" si="0"/>
        <v>176.25</v>
      </c>
      <c r="S73" s="165"/>
      <c r="T73" s="165">
        <f t="shared" si="1"/>
        <v>300</v>
      </c>
      <c r="U73" s="165">
        <f t="shared" si="1"/>
        <v>345</v>
      </c>
      <c r="V73" s="165">
        <f t="shared" si="1"/>
        <v>176.25</v>
      </c>
      <c r="W73" s="165">
        <f t="shared" si="1"/>
        <v>18.75</v>
      </c>
      <c r="X73" s="228">
        <f t="shared" si="1"/>
        <v>0</v>
      </c>
      <c r="AB73" s="1"/>
      <c r="AC73" s="161"/>
      <c r="AD73" s="165"/>
      <c r="AE73" s="165"/>
      <c r="AF73" s="211"/>
      <c r="AG73" s="211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"/>
      <c r="AV73" s="1"/>
    </row>
    <row r="74" spans="1:48" ht="14.25" customHeight="1">
      <c r="A74" s="166"/>
      <c r="B74" s="167" t="s">
        <v>96</v>
      </c>
      <c r="C74" s="168"/>
      <c r="D74" s="169" t="s">
        <v>97</v>
      </c>
      <c r="E74" s="170" t="s">
        <v>68</v>
      </c>
      <c r="F74" s="171" t="s">
        <v>98</v>
      </c>
      <c r="G74" s="98" t="s">
        <v>99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109"/>
      <c r="AB74" s="122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1"/>
      <c r="AV74" s="1"/>
    </row>
    <row r="75" spans="1:48" ht="14.25">
      <c r="A75" s="172"/>
      <c r="B75" s="173"/>
      <c r="C75" s="153"/>
      <c r="D75" s="174" t="s">
        <v>100</v>
      </c>
      <c r="E75" s="79" t="s">
        <v>68</v>
      </c>
      <c r="F75" s="122" t="s">
        <v>98</v>
      </c>
      <c r="G75" s="104">
        <v>1100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229"/>
      <c r="AB75" s="122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1"/>
      <c r="AV75" s="1"/>
    </row>
    <row r="76" spans="1:48" ht="14.25">
      <c r="A76" s="172"/>
      <c r="B76" s="175"/>
      <c r="C76" s="153"/>
      <c r="D76" s="176" t="s">
        <v>101</v>
      </c>
      <c r="E76" s="154" t="s">
        <v>68</v>
      </c>
      <c r="F76" s="122" t="s">
        <v>98</v>
      </c>
      <c r="G76" s="177" t="s">
        <v>102</v>
      </c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230"/>
      <c r="AB76" s="122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1"/>
      <c r="AV76" s="1"/>
    </row>
    <row r="77" spans="1:48" ht="16.5" customHeight="1">
      <c r="A77" s="166"/>
      <c r="B77" s="167" t="s">
        <v>103</v>
      </c>
      <c r="C77" s="178" t="s">
        <v>104</v>
      </c>
      <c r="D77" s="179"/>
      <c r="E77" s="169"/>
      <c r="F77" s="180" t="s">
        <v>105</v>
      </c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231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"/>
      <c r="AV77" s="1"/>
    </row>
    <row r="78" spans="1:48" ht="16.5" customHeight="1">
      <c r="A78" s="172"/>
      <c r="B78" s="173"/>
      <c r="C78" s="181"/>
      <c r="D78" s="174" t="s">
        <v>106</v>
      </c>
      <c r="E78" s="79" t="s">
        <v>68</v>
      </c>
      <c r="F78" s="104" t="s">
        <v>107</v>
      </c>
      <c r="G78" s="182">
        <f>SUM((G72+5420)*0.5+1100)</f>
        <v>3821.25</v>
      </c>
      <c r="H78" s="182">
        <f>SUM((H72+5420)*0.5+1100)</f>
        <v>3870</v>
      </c>
      <c r="I78" s="182">
        <f>SUM((I72+5420)*0.5+1100)</f>
        <v>3851.25</v>
      </c>
      <c r="J78" s="182"/>
      <c r="K78" s="182">
        <f>SUM((K72+5420)*0.5+1100)</f>
        <v>3911.25</v>
      </c>
      <c r="L78" s="182">
        <f>SUM((L72+5420)*0.5+1100)</f>
        <v>3847.5</v>
      </c>
      <c r="M78" s="182">
        <f>SUM((M72+5420)*0.5+1100)</f>
        <v>3907.5</v>
      </c>
      <c r="N78" s="212">
        <f>SUM((N72+5275)*0.5+1100)</f>
        <v>3737.5</v>
      </c>
      <c r="O78" s="212"/>
      <c r="P78" s="212">
        <f aca="true" t="shared" si="2" ref="O78:T78">SUM((P72+5275)*0.5+1100)</f>
        <v>3829.375</v>
      </c>
      <c r="Q78" s="212"/>
      <c r="R78" s="212">
        <f t="shared" si="2"/>
        <v>3825.625</v>
      </c>
      <c r="S78" s="212"/>
      <c r="T78" s="212">
        <f t="shared" si="2"/>
        <v>3887.5</v>
      </c>
      <c r="U78" s="232">
        <f>SUM((U72+5600)*0.5+1100)</f>
        <v>4072.5</v>
      </c>
      <c r="V78" s="232">
        <f>SUM((V72+5600)*0.5+1100)</f>
        <v>3988.125</v>
      </c>
      <c r="W78" s="232">
        <f>SUM((W72+5600)*0.5+1100)</f>
        <v>3909.375</v>
      </c>
      <c r="X78" s="232">
        <f>SUM((X72+5600)*0.5+1100)</f>
        <v>3900</v>
      </c>
      <c r="Y78" s="236"/>
      <c r="Z78" s="219" t="s">
        <v>108</v>
      </c>
      <c r="AA78" s="213" t="s">
        <v>109</v>
      </c>
      <c r="AB78" s="104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184"/>
      <c r="AT78" s="184"/>
      <c r="AU78" s="1"/>
      <c r="AV78" s="1"/>
    </row>
    <row r="79" spans="1:48" ht="16.5" customHeight="1">
      <c r="A79" s="172"/>
      <c r="B79" s="173" t="s">
        <v>110</v>
      </c>
      <c r="C79" s="181"/>
      <c r="D79" s="183" t="s">
        <v>111</v>
      </c>
      <c r="E79" s="154"/>
      <c r="F79" s="184" t="s">
        <v>112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233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8"/>
      <c r="AS79" s="238"/>
      <c r="AT79" s="238"/>
      <c r="AU79" s="1"/>
      <c r="AV79" s="1"/>
    </row>
    <row r="80" spans="1:48" ht="16.5" customHeight="1">
      <c r="A80" s="172"/>
      <c r="B80" s="175"/>
      <c r="C80" s="185"/>
      <c r="D80" s="186"/>
      <c r="E80" s="154" t="s">
        <v>68</v>
      </c>
      <c r="F80" s="122"/>
      <c r="G80" s="187">
        <f>SUM((G72+5420)*0.01)</f>
        <v>54.425000000000004</v>
      </c>
      <c r="H80" s="187">
        <f>SUM((H72+5420)*0.01)</f>
        <v>55.4</v>
      </c>
      <c r="I80" s="187">
        <f>SUM((I72+5420)*0.01)</f>
        <v>55.025</v>
      </c>
      <c r="J80" s="187"/>
      <c r="K80" s="187">
        <f>SUM((K72+5420)*0.01)</f>
        <v>56.225</v>
      </c>
      <c r="L80" s="187">
        <f>SUM((L72+5420)*0.01)</f>
        <v>54.95</v>
      </c>
      <c r="M80" s="187">
        <f>SUM((M72+5420)*0.01)</f>
        <v>56.15</v>
      </c>
      <c r="N80" s="187">
        <f>SUM((N72+5275)*0.01)</f>
        <v>52.75</v>
      </c>
      <c r="O80" s="187"/>
      <c r="P80" s="187">
        <f aca="true" t="shared" si="3" ref="O80:T80">SUM((P72+5275)*0.01)</f>
        <v>54.5875</v>
      </c>
      <c r="Q80" s="187"/>
      <c r="R80" s="187">
        <f t="shared" si="3"/>
        <v>54.5125</v>
      </c>
      <c r="S80" s="187"/>
      <c r="T80" s="187">
        <f t="shared" si="3"/>
        <v>55.75</v>
      </c>
      <c r="U80" s="187">
        <f>SUM((U72+5600)*0.01)</f>
        <v>59.45</v>
      </c>
      <c r="V80" s="187">
        <f>SUM((V72+5600)*0.01)</f>
        <v>57.7625</v>
      </c>
      <c r="W80" s="187">
        <f>SUM((W72+5600)*0.01)</f>
        <v>56.1875</v>
      </c>
      <c r="X80" s="187">
        <f>SUM((X72+5600)*0.01)</f>
        <v>56</v>
      </c>
      <c r="AB80" s="122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1"/>
      <c r="AV80" s="1"/>
    </row>
    <row r="81" spans="1:48" ht="21" customHeight="1">
      <c r="A81" s="166"/>
      <c r="B81" s="167" t="s">
        <v>103</v>
      </c>
      <c r="C81" s="178" t="s">
        <v>113</v>
      </c>
      <c r="D81" s="179"/>
      <c r="E81" s="169"/>
      <c r="F81" s="180" t="s">
        <v>114</v>
      </c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231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"/>
      <c r="AV81" s="1"/>
    </row>
    <row r="82" spans="1:48" ht="14.25">
      <c r="A82" s="172"/>
      <c r="B82" s="173"/>
      <c r="C82" s="181"/>
      <c r="D82" s="154" t="s">
        <v>115</v>
      </c>
      <c r="E82" s="79" t="s">
        <v>68</v>
      </c>
      <c r="F82" s="104" t="s">
        <v>107</v>
      </c>
      <c r="G82" s="182">
        <f>SUM((G72+4500)*0.5+950)</f>
        <v>3211.25</v>
      </c>
      <c r="H82" s="182">
        <f>SUM((H72+4500)*0.5+950)</f>
        <v>3260</v>
      </c>
      <c r="I82" s="182">
        <f>SUM((I72+4500)*0.5+950)</f>
        <v>3241.25</v>
      </c>
      <c r="J82" s="182"/>
      <c r="K82" s="182">
        <f>SUM((K72+4500)*0.5+950)</f>
        <v>3301.25</v>
      </c>
      <c r="L82" s="182">
        <f>SUM((L72+4500)*0.5+950)</f>
        <v>3237.5</v>
      </c>
      <c r="M82" s="182">
        <f>SUM((M72+4500)*0.5+950)</f>
        <v>3297.5</v>
      </c>
      <c r="N82" s="212">
        <f>SUM((N72+4650)*0.5+950)</f>
        <v>3275</v>
      </c>
      <c r="O82" s="212"/>
      <c r="P82" s="212">
        <f>SUM((P72+4650)*0.5+950)</f>
        <v>3366.875</v>
      </c>
      <c r="Q82" s="212"/>
      <c r="R82" s="212">
        <f>SUM((R72+4650)*0.5+950)</f>
        <v>3363.125</v>
      </c>
      <c r="S82" s="212"/>
      <c r="T82" s="212">
        <f>SUM((T72+4650)*0.5+950)</f>
        <v>3425</v>
      </c>
      <c r="U82" s="232">
        <f>SUM((U72+4400)*0.5+950)</f>
        <v>3322.5</v>
      </c>
      <c r="V82" s="232">
        <f>SUM((V72+4400)*0.5+950)</f>
        <v>3238.125</v>
      </c>
      <c r="W82" s="232">
        <f>SUM((W72+4400)*0.5+950)</f>
        <v>3159.375</v>
      </c>
      <c r="X82" s="232">
        <f>SUM((X72+4400)*0.5+950)</f>
        <v>3150</v>
      </c>
      <c r="Z82" s="219">
        <v>300105</v>
      </c>
      <c r="AB82" s="104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184"/>
      <c r="AT82" s="184"/>
      <c r="AU82" s="1"/>
      <c r="AV82" s="1"/>
    </row>
    <row r="83" spans="1:48" ht="14.25" customHeight="1">
      <c r="A83" s="172"/>
      <c r="B83" s="173" t="s">
        <v>110</v>
      </c>
      <c r="C83" s="181"/>
      <c r="D83" s="188" t="s">
        <v>116</v>
      </c>
      <c r="E83" s="154"/>
      <c r="F83" s="184" t="s">
        <v>117</v>
      </c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233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8"/>
      <c r="AS83" s="238"/>
      <c r="AT83" s="238"/>
      <c r="AU83" s="1"/>
      <c r="AV83" s="1"/>
    </row>
    <row r="84" spans="1:48" ht="20.25" customHeight="1">
      <c r="A84" s="172"/>
      <c r="B84" s="175"/>
      <c r="C84" s="185"/>
      <c r="D84" s="189"/>
      <c r="E84" s="154" t="s">
        <v>68</v>
      </c>
      <c r="F84" s="122"/>
      <c r="G84" s="187">
        <f>SUM((G72+4500)*0.01)</f>
        <v>45.225</v>
      </c>
      <c r="H84" s="187">
        <f>SUM((H72+4500)*0.01)</f>
        <v>46.2</v>
      </c>
      <c r="I84" s="187">
        <f>SUM((I72+4500)*0.01)</f>
        <v>45.825</v>
      </c>
      <c r="J84" s="187"/>
      <c r="K84" s="187">
        <f>SUM((K72+4500)*0.01)</f>
        <v>47.025</v>
      </c>
      <c r="L84" s="187">
        <f>SUM((L72+4500)*0.01)</f>
        <v>45.75</v>
      </c>
      <c r="M84" s="187">
        <f>SUM((M72+4500)*0.01)</f>
        <v>46.95</v>
      </c>
      <c r="N84" s="187">
        <f>SUM((N72+4650)*0.01)</f>
        <v>46.5</v>
      </c>
      <c r="O84" s="187"/>
      <c r="P84" s="187">
        <f>SUM((P72+4650)*0.01)</f>
        <v>48.3375</v>
      </c>
      <c r="Q84" s="187"/>
      <c r="R84" s="187">
        <f>SUM((R72+4650)*0.01)</f>
        <v>48.2625</v>
      </c>
      <c r="S84" s="187"/>
      <c r="T84" s="187">
        <f>SUM((T72+4650)*0.01)</f>
        <v>49.5</v>
      </c>
      <c r="U84" s="187">
        <f>SUM((U72+4400)*0.01)</f>
        <v>47.45</v>
      </c>
      <c r="V84" s="187">
        <f>SUM((V72+4400)*0.01)</f>
        <v>45.7625</v>
      </c>
      <c r="W84" s="187">
        <f>SUM((W72+4400)*0.01)</f>
        <v>44.1875</v>
      </c>
      <c r="X84" s="187">
        <f>SUM((X72+4400)*0.01)</f>
        <v>44</v>
      </c>
      <c r="AB84" s="122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1"/>
      <c r="AV84" s="1"/>
    </row>
    <row r="85" spans="1:48" ht="16.5" customHeight="1">
      <c r="A85" s="166"/>
      <c r="B85" s="167" t="s">
        <v>103</v>
      </c>
      <c r="C85" s="178" t="s">
        <v>118</v>
      </c>
      <c r="D85" s="179"/>
      <c r="E85" s="169"/>
      <c r="F85" s="180" t="s">
        <v>119</v>
      </c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231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"/>
      <c r="AV85" s="1"/>
    </row>
    <row r="86" spans="1:48" ht="16.5" customHeight="1">
      <c r="A86" s="172"/>
      <c r="B86" s="173"/>
      <c r="C86" s="181"/>
      <c r="D86" s="174" t="s">
        <v>120</v>
      </c>
      <c r="E86" s="79" t="s">
        <v>68</v>
      </c>
      <c r="F86" s="104" t="s">
        <v>107</v>
      </c>
      <c r="G86" s="182">
        <f>SUM((G73+3850)*0.5+950)</f>
        <v>2886.25</v>
      </c>
      <c r="H86" s="182">
        <f>SUM((H73+3850)*0.5+950)</f>
        <v>2935</v>
      </c>
      <c r="I86" s="182">
        <f>SUM((I73+3850)*0.5+950)</f>
        <v>2916.25</v>
      </c>
      <c r="J86" s="182"/>
      <c r="K86" s="182">
        <f>SUM((K73+3850)*0.5+950)</f>
        <v>2976.25</v>
      </c>
      <c r="L86" s="182">
        <f>SUM((L73+3850)*0.5+950)</f>
        <v>2912.5</v>
      </c>
      <c r="M86" s="182">
        <f>SUM((M73+3850)*0.5+950)</f>
        <v>2972.5</v>
      </c>
      <c r="N86" s="212">
        <f>SUM((N73+4000)*0.5+950)</f>
        <v>2950</v>
      </c>
      <c r="O86" s="212"/>
      <c r="P86" s="212">
        <f>SUM((P73+4000)*0.5+950)</f>
        <v>3041.875</v>
      </c>
      <c r="Q86" s="212"/>
      <c r="R86" s="212">
        <f>SUM((R73+4000)*0.5+950)</f>
        <v>3038.125</v>
      </c>
      <c r="S86" s="212"/>
      <c r="T86" s="212">
        <f>SUM((T73+4000)*0.5+950)</f>
        <v>3100</v>
      </c>
      <c r="U86" s="232">
        <f>SUM((U73+3750)*0.5+950)</f>
        <v>2997.5</v>
      </c>
      <c r="V86" s="232">
        <f>SUM((V73+3750)*0.5+950)</f>
        <v>2913.125</v>
      </c>
      <c r="W86" s="232">
        <f>SUM((W73+3750)*0.5+950)</f>
        <v>2834.375</v>
      </c>
      <c r="X86" s="232">
        <f>SUM((X73+3750)*0.5+950)</f>
        <v>2825</v>
      </c>
      <c r="Y86" s="236"/>
      <c r="Z86" s="219">
        <v>300105</v>
      </c>
      <c r="AB86" s="104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184"/>
      <c r="AT86" s="184"/>
      <c r="AU86" s="1"/>
      <c r="AV86" s="1"/>
    </row>
    <row r="87" spans="1:48" ht="16.5" customHeight="1">
      <c r="A87" s="172"/>
      <c r="B87" s="173" t="s">
        <v>110</v>
      </c>
      <c r="C87" s="181"/>
      <c r="D87" s="183" t="s">
        <v>111</v>
      </c>
      <c r="E87" s="154"/>
      <c r="F87" s="184" t="s">
        <v>121</v>
      </c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233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1"/>
      <c r="AV87" s="1"/>
    </row>
    <row r="88" spans="1:48" ht="16.5" customHeight="1">
      <c r="A88" s="190"/>
      <c r="B88" s="175"/>
      <c r="C88" s="185"/>
      <c r="D88" s="186"/>
      <c r="E88" s="191" t="s">
        <v>68</v>
      </c>
      <c r="F88" s="192"/>
      <c r="G88" s="193">
        <f>SUM((G73+3850)*0.01)</f>
        <v>38.725</v>
      </c>
      <c r="H88" s="193">
        <f>SUM((H73+3850)*0.01)</f>
        <v>39.7</v>
      </c>
      <c r="I88" s="193">
        <f>SUM((I73+3850)*0.01)</f>
        <v>39.325</v>
      </c>
      <c r="J88" s="193"/>
      <c r="K88" s="193">
        <f>SUM((K73+3850)*0.01)</f>
        <v>40.525</v>
      </c>
      <c r="L88" s="193">
        <f>SUM((L73+3850)*0.01)</f>
        <v>39.25</v>
      </c>
      <c r="M88" s="193">
        <f>SUM((M73+3850)*0.01)</f>
        <v>40.45</v>
      </c>
      <c r="N88" s="193">
        <f>SUM((N73+4000)*0.01)</f>
        <v>40</v>
      </c>
      <c r="O88" s="193"/>
      <c r="P88" s="193">
        <f>SUM((P73+4000)*0.01)</f>
        <v>41.8375</v>
      </c>
      <c r="Q88" s="193"/>
      <c r="R88" s="193">
        <f>SUM((R73+4000)*0.01)</f>
        <v>41.7625</v>
      </c>
      <c r="S88" s="193"/>
      <c r="T88" s="193">
        <f>SUM((T73+4000)*0.01)</f>
        <v>43</v>
      </c>
      <c r="U88" s="193">
        <f>SUM((U73+3750)*0.01)</f>
        <v>40.95</v>
      </c>
      <c r="V88" s="193">
        <f>SUM((V73+3750)*0.01)</f>
        <v>39.2625</v>
      </c>
      <c r="W88" s="193">
        <f>SUM((W73+3750)*0.01)</f>
        <v>37.6875</v>
      </c>
      <c r="X88" s="193">
        <f>SUM((X73+3750)*0.01)</f>
        <v>37.5</v>
      </c>
      <c r="AB88" s="122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1"/>
      <c r="AV88" s="1"/>
    </row>
    <row r="89" spans="4:48" ht="14.25"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ht="14.25"/>
    <row r="91" spans="4:16" ht="14.25">
      <c r="D91" s="195" t="s">
        <v>122</v>
      </c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</row>
    <row r="92" spans="4:16" ht="14.25">
      <c r="D92" s="195" t="s">
        <v>123</v>
      </c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213"/>
      <c r="P92" s="196"/>
    </row>
    <row r="93" spans="4:16" ht="14.25">
      <c r="D93" s="197" t="s">
        <v>124</v>
      </c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214"/>
    </row>
    <row r="94" spans="4:16" ht="14.25">
      <c r="D94" s="197" t="s">
        <v>125</v>
      </c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</row>
    <row r="95" spans="4:16" ht="14.25">
      <c r="D95" s="197" t="s">
        <v>126</v>
      </c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</row>
    <row r="96" ht="14.25">
      <c r="J96" s="213" t="s">
        <v>127</v>
      </c>
    </row>
    <row r="97" spans="2:25" ht="14.25">
      <c r="B97" s="133"/>
      <c r="C97" s="134" t="s">
        <v>2</v>
      </c>
      <c r="D97" s="135" t="s">
        <v>3</v>
      </c>
      <c r="E97" s="136" t="s">
        <v>4</v>
      </c>
      <c r="F97" s="135" t="s">
        <v>5</v>
      </c>
      <c r="G97" s="137"/>
      <c r="H97" s="198" t="s">
        <v>8</v>
      </c>
      <c r="I97" s="198" t="s">
        <v>9</v>
      </c>
      <c r="J97" s="215" t="s">
        <v>10</v>
      </c>
      <c r="K97" s="216"/>
      <c r="L97" s="198" t="s">
        <v>11</v>
      </c>
      <c r="M97" s="198" t="s">
        <v>12</v>
      </c>
      <c r="N97" s="198" t="s">
        <v>13</v>
      </c>
      <c r="O97" s="217" t="s">
        <v>14</v>
      </c>
      <c r="P97" s="218"/>
      <c r="Q97" s="217" t="s">
        <v>15</v>
      </c>
      <c r="R97" s="218"/>
      <c r="S97" s="217" t="s">
        <v>16</v>
      </c>
      <c r="T97" s="218"/>
      <c r="U97" s="234" t="s">
        <v>17</v>
      </c>
      <c r="V97" s="235" t="s">
        <v>18</v>
      </c>
      <c r="W97" s="235" t="s">
        <v>19</v>
      </c>
      <c r="X97" s="235" t="s">
        <v>20</v>
      </c>
      <c r="Y97" s="240" t="s">
        <v>21</v>
      </c>
    </row>
    <row r="98" spans="2:25" ht="14.25">
      <c r="B98" s="139"/>
      <c r="C98" s="140"/>
      <c r="D98" s="141"/>
      <c r="E98" s="142"/>
      <c r="F98" s="141"/>
      <c r="G98" s="143"/>
      <c r="H98" s="144" t="s">
        <v>87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223"/>
    </row>
    <row r="99" spans="2:27" ht="14.25">
      <c r="B99" s="152"/>
      <c r="C99" s="34"/>
      <c r="D99" s="76" t="s">
        <v>128</v>
      </c>
      <c r="E99" s="199"/>
      <c r="F99" s="76"/>
      <c r="G99" s="1"/>
      <c r="H99" s="200">
        <v>5550</v>
      </c>
      <c r="I99" s="200"/>
      <c r="J99" s="200"/>
      <c r="K99" s="200"/>
      <c r="L99" s="200"/>
      <c r="M99" s="200"/>
      <c r="N99" s="200"/>
      <c r="O99" s="200">
        <v>5595</v>
      </c>
      <c r="P99" s="200"/>
      <c r="Q99" s="200"/>
      <c r="R99" s="200"/>
      <c r="S99" s="200"/>
      <c r="T99" s="200"/>
      <c r="U99" s="200"/>
      <c r="V99" s="200"/>
      <c r="W99" s="200">
        <v>5470</v>
      </c>
      <c r="X99" s="200"/>
      <c r="Y99" s="241"/>
      <c r="AA99" s="242"/>
    </row>
    <row r="100" spans="2:27" ht="14.25">
      <c r="B100" s="152"/>
      <c r="C100" s="34"/>
      <c r="D100" s="76" t="s">
        <v>129</v>
      </c>
      <c r="E100" s="199"/>
      <c r="F100" s="76"/>
      <c r="G100" s="1"/>
      <c r="H100" s="200">
        <v>5400</v>
      </c>
      <c r="I100" s="200"/>
      <c r="J100" s="200"/>
      <c r="K100" s="200"/>
      <c r="L100" s="200"/>
      <c r="M100" s="200"/>
      <c r="N100" s="200"/>
      <c r="O100" s="200">
        <v>5540</v>
      </c>
      <c r="P100" s="200"/>
      <c r="Q100" s="200"/>
      <c r="R100" s="200"/>
      <c r="S100" s="200"/>
      <c r="T100" s="200"/>
      <c r="U100" s="200"/>
      <c r="V100" s="200"/>
      <c r="W100" s="200">
        <v>5530</v>
      </c>
      <c r="X100" s="200"/>
      <c r="Y100" s="241"/>
      <c r="AA100" s="242"/>
    </row>
    <row r="101" spans="2:27" ht="14.25">
      <c r="B101" s="152"/>
      <c r="C101" s="34"/>
      <c r="D101" s="76" t="s">
        <v>27</v>
      </c>
      <c r="E101" s="199"/>
      <c r="F101" s="76"/>
      <c r="G101" s="1"/>
      <c r="H101" s="200">
        <v>6600</v>
      </c>
      <c r="I101" s="200"/>
      <c r="J101" s="200"/>
      <c r="K101" s="200"/>
      <c r="L101" s="200">
        <v>240</v>
      </c>
      <c r="M101" s="200"/>
      <c r="N101" s="200"/>
      <c r="O101" s="200">
        <f>H101-(H100-O100)</f>
        <v>6740</v>
      </c>
      <c r="P101" s="200"/>
      <c r="Q101" s="200"/>
      <c r="R101" s="200"/>
      <c r="S101" s="200"/>
      <c r="T101" s="200"/>
      <c r="U101" s="200"/>
      <c r="V101" s="200"/>
      <c r="W101" s="200">
        <f>H101-(H100-W100)</f>
        <v>6730</v>
      </c>
      <c r="X101" s="200"/>
      <c r="Y101" s="241"/>
      <c r="AA101" s="242"/>
    </row>
    <row r="102" spans="2:27" ht="14.25">
      <c r="B102" s="152"/>
      <c r="C102" s="34"/>
      <c r="D102" s="201" t="s">
        <v>130</v>
      </c>
      <c r="E102" s="199"/>
      <c r="F102" s="76"/>
      <c r="G102" s="1"/>
      <c r="H102" s="200">
        <v>5750</v>
      </c>
      <c r="I102" s="200"/>
      <c r="J102" s="200"/>
      <c r="K102" s="200"/>
      <c r="L102" s="200">
        <f>0.56*L101+21.13</f>
        <v>155.53</v>
      </c>
      <c r="M102" s="200"/>
      <c r="N102" s="200"/>
      <c r="O102" s="200">
        <f>H102-(H100-O100)</f>
        <v>5890</v>
      </c>
      <c r="P102" s="200"/>
      <c r="Q102" s="200"/>
      <c r="R102" s="200"/>
      <c r="S102" s="200"/>
      <c r="T102" s="200"/>
      <c r="U102" s="200"/>
      <c r="V102" s="200"/>
      <c r="W102" s="200">
        <f>H102-(H100-W100)</f>
        <v>5880</v>
      </c>
      <c r="X102" s="200"/>
      <c r="Y102" s="241"/>
      <c r="AA102" s="242"/>
    </row>
    <row r="103" spans="2:25" ht="14.25">
      <c r="B103" s="146"/>
      <c r="C103" s="147" t="s">
        <v>88</v>
      </c>
      <c r="D103" s="148"/>
      <c r="E103" s="149" t="s">
        <v>131</v>
      </c>
      <c r="F103" s="150" t="s">
        <v>132</v>
      </c>
      <c r="G103" s="148"/>
      <c r="H103" s="151">
        <v>0</v>
      </c>
      <c r="I103" s="151">
        <v>130</v>
      </c>
      <c r="J103" s="210">
        <v>68</v>
      </c>
      <c r="K103" s="151"/>
      <c r="L103" s="151">
        <v>270</v>
      </c>
      <c r="M103" s="210">
        <v>150</v>
      </c>
      <c r="N103" s="210">
        <v>260</v>
      </c>
      <c r="O103" s="210">
        <v>0</v>
      </c>
      <c r="P103" s="210"/>
      <c r="Q103" s="151">
        <v>245</v>
      </c>
      <c r="R103" s="151"/>
      <c r="S103" s="210">
        <v>235</v>
      </c>
      <c r="T103" s="210"/>
      <c r="U103" s="151">
        <v>345</v>
      </c>
      <c r="V103" s="151">
        <v>220</v>
      </c>
      <c r="W103" s="151">
        <v>0</v>
      </c>
      <c r="X103" s="151">
        <v>220</v>
      </c>
      <c r="Y103" s="224">
        <v>235</v>
      </c>
    </row>
    <row r="104" spans="2:25" ht="14.25">
      <c r="B104" s="152"/>
      <c r="C104" s="153"/>
      <c r="D104" s="157"/>
      <c r="E104" s="158" t="s">
        <v>133</v>
      </c>
      <c r="F104" s="158" t="s">
        <v>68</v>
      </c>
      <c r="G104" s="158"/>
      <c r="H104" s="202">
        <f>0.56*H103+21.13*0</f>
        <v>0</v>
      </c>
      <c r="I104" s="202">
        <f>0.56*I103+21.13</f>
        <v>93.93</v>
      </c>
      <c r="J104" s="202">
        <f>0.56*J103+21.13</f>
        <v>59.21000000000001</v>
      </c>
      <c r="K104" s="202"/>
      <c r="L104" s="202">
        <f>0.56*L103+21.13</f>
        <v>172.33</v>
      </c>
      <c r="M104" s="202">
        <f>0.56*M103+21.13</f>
        <v>105.13000000000001</v>
      </c>
      <c r="N104" s="202">
        <f>0.56*N103+21.13</f>
        <v>166.73000000000002</v>
      </c>
      <c r="O104" s="202">
        <f>0.56*O103+21.13*0</f>
        <v>0</v>
      </c>
      <c r="P104" s="202"/>
      <c r="Q104" s="202">
        <f>0.56*Q103+21.13</f>
        <v>158.33</v>
      </c>
      <c r="R104" s="202"/>
      <c r="S104" s="202">
        <f>0.56*S103+21.13</f>
        <v>152.73000000000002</v>
      </c>
      <c r="T104" s="202"/>
      <c r="U104" s="202">
        <f>0.56*U103+21.13</f>
        <v>214.33</v>
      </c>
      <c r="V104" s="202">
        <f>0.56*V103+21.13</f>
        <v>144.33</v>
      </c>
      <c r="W104" s="202">
        <f>0.56*W103+21.13*0</f>
        <v>0</v>
      </c>
      <c r="X104" s="202">
        <f>0.56*X103+21.13</f>
        <v>144.33</v>
      </c>
      <c r="Y104" s="202">
        <f>0.56*Y103+21.13</f>
        <v>152.73000000000002</v>
      </c>
    </row>
    <row r="105" spans="2:25" ht="14.25">
      <c r="B105" s="152"/>
      <c r="C105" s="163"/>
      <c r="D105" s="203" t="s">
        <v>128</v>
      </c>
      <c r="E105" s="164"/>
      <c r="F105" s="79" t="s">
        <v>68</v>
      </c>
      <c r="G105" s="1"/>
      <c r="H105" s="204">
        <f>H99+H104</f>
        <v>5550</v>
      </c>
      <c r="I105" s="204">
        <f>H99+I104</f>
        <v>5643.93</v>
      </c>
      <c r="J105" s="204">
        <f>H99+J104</f>
        <v>5609.21</v>
      </c>
      <c r="K105" s="204"/>
      <c r="L105" s="204">
        <f>W99+L102</f>
        <v>5625.53</v>
      </c>
      <c r="M105" s="204">
        <f>H99+M104</f>
        <v>5655.13</v>
      </c>
      <c r="N105" s="127">
        <f>H99+N104</f>
        <v>5716.73</v>
      </c>
      <c r="O105" s="204">
        <f>O99+O104</f>
        <v>5595</v>
      </c>
      <c r="P105" s="204"/>
      <c r="Q105" s="204">
        <f>O99+Q104</f>
        <v>5753.33</v>
      </c>
      <c r="R105" s="204"/>
      <c r="S105" s="204">
        <f>O99+S104</f>
        <v>5747.73</v>
      </c>
      <c r="T105" s="204"/>
      <c r="U105" s="204">
        <f>O99+U104</f>
        <v>5809.33</v>
      </c>
      <c r="V105" s="204">
        <f>W99+V104</f>
        <v>5614.33</v>
      </c>
      <c r="W105" s="204">
        <f>W99+W104</f>
        <v>5470</v>
      </c>
      <c r="X105" s="204">
        <f>W105-80</f>
        <v>5390</v>
      </c>
      <c r="Y105" s="243">
        <f>X105</f>
        <v>5390</v>
      </c>
    </row>
    <row r="106" spans="2:25" ht="14.25">
      <c r="B106" s="152"/>
      <c r="C106" s="153"/>
      <c r="D106" s="203" t="s">
        <v>129</v>
      </c>
      <c r="E106" s="164"/>
      <c r="F106" s="79" t="s">
        <v>68</v>
      </c>
      <c r="G106" s="1"/>
      <c r="H106" s="127">
        <f>H100+H104</f>
        <v>5400</v>
      </c>
      <c r="I106" s="127">
        <f>H100+I104</f>
        <v>5493.93</v>
      </c>
      <c r="J106" s="127">
        <f>H100+J104</f>
        <v>5459.21</v>
      </c>
      <c r="K106" s="127"/>
      <c r="L106" s="127">
        <f>W100+L102</f>
        <v>5685.53</v>
      </c>
      <c r="M106" s="127">
        <f>H100+M104</f>
        <v>5505.13</v>
      </c>
      <c r="N106" s="127">
        <f>H100+N104</f>
        <v>5566.73</v>
      </c>
      <c r="O106" s="127">
        <f>O100+O104</f>
        <v>5540</v>
      </c>
      <c r="P106" s="127"/>
      <c r="Q106" s="127">
        <f>O100+Q104</f>
        <v>5698.33</v>
      </c>
      <c r="R106" s="204"/>
      <c r="S106" s="204">
        <f>O100+S104</f>
        <v>5692.73</v>
      </c>
      <c r="T106" s="204"/>
      <c r="U106" s="204">
        <f>O100+U104</f>
        <v>5754.33</v>
      </c>
      <c r="V106" s="204">
        <f>W100+V104</f>
        <v>5674.33</v>
      </c>
      <c r="W106" s="204">
        <f>W100+W104</f>
        <v>5530</v>
      </c>
      <c r="X106" s="204">
        <f>W106-80</f>
        <v>5450</v>
      </c>
      <c r="Y106" s="243">
        <f>X106</f>
        <v>5450</v>
      </c>
    </row>
    <row r="107" spans="2:25" ht="14.25">
      <c r="B107" s="1"/>
      <c r="C107" s="153"/>
      <c r="D107" s="205" t="s">
        <v>27</v>
      </c>
      <c r="E107" s="164"/>
      <c r="F107" s="79"/>
      <c r="G107" s="1"/>
      <c r="H107" s="127">
        <f>H101+H104</f>
        <v>6600</v>
      </c>
      <c r="I107" s="127">
        <f>H101+I104</f>
        <v>6693.93</v>
      </c>
      <c r="J107" s="127">
        <f>H101+J104</f>
        <v>6659.21</v>
      </c>
      <c r="K107" s="127"/>
      <c r="L107" s="127">
        <f>H101+L104</f>
        <v>6772.33</v>
      </c>
      <c r="M107" s="127">
        <f>H101+M104</f>
        <v>6705.13</v>
      </c>
      <c r="N107" s="127">
        <f>H101+N104</f>
        <v>6766.73</v>
      </c>
      <c r="O107" s="127">
        <f>O101+O104</f>
        <v>6740</v>
      </c>
      <c r="P107" s="127"/>
      <c r="Q107" s="127">
        <f>O101+Q104</f>
        <v>6898.33</v>
      </c>
      <c r="R107" s="204"/>
      <c r="S107" s="204">
        <f>O101+S104</f>
        <v>6892.73</v>
      </c>
      <c r="T107" s="204"/>
      <c r="U107" s="204">
        <f>O101+U104</f>
        <v>6954.33</v>
      </c>
      <c r="V107" s="204">
        <f>W101+V104</f>
        <v>6874.33</v>
      </c>
      <c r="W107" s="204">
        <f>W101+W104</f>
        <v>6730</v>
      </c>
      <c r="X107" s="204">
        <f>W101+X104</f>
        <v>6874.33</v>
      </c>
      <c r="Y107" s="243">
        <f>W101+Y104</f>
        <v>6882.73</v>
      </c>
    </row>
    <row r="108" spans="4:25" ht="14.25">
      <c r="D108" s="201" t="s">
        <v>130</v>
      </c>
      <c r="H108" s="127">
        <f>H102+H104</f>
        <v>5750</v>
      </c>
      <c r="I108" s="204">
        <f>H102+I104</f>
        <v>5843.93</v>
      </c>
      <c r="J108" s="127">
        <f>H102+J104</f>
        <v>5809.21</v>
      </c>
      <c r="K108" s="219"/>
      <c r="L108" s="127">
        <f>H102+L104</f>
        <v>5922.33</v>
      </c>
      <c r="M108" s="204">
        <f>H102+M104</f>
        <v>5855.13</v>
      </c>
      <c r="N108" s="127">
        <f>H102+N104</f>
        <v>5916.73</v>
      </c>
      <c r="O108" s="204">
        <f>O102+O104</f>
        <v>5890</v>
      </c>
      <c r="P108" s="219"/>
      <c r="Q108" s="204">
        <f>O102+Q104</f>
        <v>6048.33</v>
      </c>
      <c r="R108" s="219"/>
      <c r="S108" s="204">
        <f>O102+S104</f>
        <v>6042.73</v>
      </c>
      <c r="T108" s="219"/>
      <c r="U108" s="204">
        <f>O102+U104</f>
        <v>6104.33</v>
      </c>
      <c r="V108" s="204">
        <f>W102+V104</f>
        <v>6024.33</v>
      </c>
      <c r="W108" s="204">
        <f>W102+W104</f>
        <v>5880</v>
      </c>
      <c r="X108" s="204">
        <f>W102+X104</f>
        <v>6024.33</v>
      </c>
      <c r="Y108" s="243">
        <f>W102+Y104</f>
        <v>6032.73</v>
      </c>
    </row>
  </sheetData>
  <sheetProtection/>
  <mergeCells count="187">
    <mergeCell ref="A1:X1"/>
    <mergeCell ref="E2:X2"/>
    <mergeCell ref="G3:X3"/>
    <mergeCell ref="I4:J4"/>
    <mergeCell ref="N4:O4"/>
    <mergeCell ref="P4:Q4"/>
    <mergeCell ref="R4:S4"/>
    <mergeCell ref="I5:J5"/>
    <mergeCell ref="N5:O5"/>
    <mergeCell ref="P5:Q5"/>
    <mergeCell ref="R5:S5"/>
    <mergeCell ref="I6:J6"/>
    <mergeCell ref="N6:O6"/>
    <mergeCell ref="P6:Q6"/>
    <mergeCell ref="R6:S6"/>
    <mergeCell ref="I7:J7"/>
    <mergeCell ref="N7:O7"/>
    <mergeCell ref="P7:Q7"/>
    <mergeCell ref="R7:S7"/>
    <mergeCell ref="I8:J8"/>
    <mergeCell ref="N8:O8"/>
    <mergeCell ref="P8:Q8"/>
    <mergeCell ref="R8:S8"/>
    <mergeCell ref="B13:D13"/>
    <mergeCell ref="G13:M13"/>
    <mergeCell ref="N13:T13"/>
    <mergeCell ref="U13:X13"/>
    <mergeCell ref="G14:M14"/>
    <mergeCell ref="N14:T14"/>
    <mergeCell ref="U14:X14"/>
    <mergeCell ref="G15:M15"/>
    <mergeCell ref="N15:T15"/>
    <mergeCell ref="U15:X15"/>
    <mergeCell ref="G16:M16"/>
    <mergeCell ref="N16:T16"/>
    <mergeCell ref="U16:X16"/>
    <mergeCell ref="G17:M17"/>
    <mergeCell ref="N17:T17"/>
    <mergeCell ref="U17:X17"/>
    <mergeCell ref="A20:X20"/>
    <mergeCell ref="E21:X21"/>
    <mergeCell ref="G22:X22"/>
    <mergeCell ref="I23:J23"/>
    <mergeCell ref="N23:O23"/>
    <mergeCell ref="P23:Q23"/>
    <mergeCell ref="R23:S23"/>
    <mergeCell ref="I24:J24"/>
    <mergeCell ref="N24:O24"/>
    <mergeCell ref="P24:Q24"/>
    <mergeCell ref="R24:S24"/>
    <mergeCell ref="I25:J25"/>
    <mergeCell ref="N25:O25"/>
    <mergeCell ref="P25:Q25"/>
    <mergeCell ref="R25:S25"/>
    <mergeCell ref="I26:J26"/>
    <mergeCell ref="N26:O26"/>
    <mergeCell ref="P26:Q26"/>
    <mergeCell ref="R26:S26"/>
    <mergeCell ref="I27:J27"/>
    <mergeCell ref="N27:O27"/>
    <mergeCell ref="P27:Q27"/>
    <mergeCell ref="R27:S27"/>
    <mergeCell ref="I28:J28"/>
    <mergeCell ref="N28:O28"/>
    <mergeCell ref="P28:Q28"/>
    <mergeCell ref="R28:S28"/>
    <mergeCell ref="I29:J29"/>
    <mergeCell ref="N29:O29"/>
    <mergeCell ref="P29:Q29"/>
    <mergeCell ref="R29:S29"/>
    <mergeCell ref="I30:J30"/>
    <mergeCell ref="N30:O30"/>
    <mergeCell ref="P30:Q30"/>
    <mergeCell ref="R30:S30"/>
    <mergeCell ref="I31:J31"/>
    <mergeCell ref="N31:O31"/>
    <mergeCell ref="P31:Q31"/>
    <mergeCell ref="R31:S31"/>
    <mergeCell ref="I32:J32"/>
    <mergeCell ref="N32:O32"/>
    <mergeCell ref="P32:Q32"/>
    <mergeCell ref="R32:S32"/>
    <mergeCell ref="I33:J33"/>
    <mergeCell ref="N33:O33"/>
    <mergeCell ref="P33:Q33"/>
    <mergeCell ref="R33:S33"/>
    <mergeCell ref="I34:J34"/>
    <mergeCell ref="N34:O34"/>
    <mergeCell ref="P34:Q34"/>
    <mergeCell ref="R34:S34"/>
    <mergeCell ref="I35:J35"/>
    <mergeCell ref="N35:O35"/>
    <mergeCell ref="P35:Q35"/>
    <mergeCell ref="R35:S35"/>
    <mergeCell ref="I36:J36"/>
    <mergeCell ref="N36:O36"/>
    <mergeCell ref="P36:Q36"/>
    <mergeCell ref="R36:S36"/>
    <mergeCell ref="I37:J37"/>
    <mergeCell ref="N37:O37"/>
    <mergeCell ref="P37:Q37"/>
    <mergeCell ref="R37:S37"/>
    <mergeCell ref="A38:X38"/>
    <mergeCell ref="B40:N40"/>
    <mergeCell ref="A64:X64"/>
    <mergeCell ref="A65:X65"/>
    <mergeCell ref="I67:J67"/>
    <mergeCell ref="N67:O67"/>
    <mergeCell ref="P67:Q67"/>
    <mergeCell ref="R67:S67"/>
    <mergeCell ref="G68:X68"/>
    <mergeCell ref="G71:X71"/>
    <mergeCell ref="G74:X74"/>
    <mergeCell ref="G75:X75"/>
    <mergeCell ref="G76:X76"/>
    <mergeCell ref="F77:X77"/>
    <mergeCell ref="F79:X79"/>
    <mergeCell ref="F81:X81"/>
    <mergeCell ref="F83:X83"/>
    <mergeCell ref="F85:X85"/>
    <mergeCell ref="F87:X87"/>
    <mergeCell ref="D93:O93"/>
    <mergeCell ref="D94:P94"/>
    <mergeCell ref="D95:P95"/>
    <mergeCell ref="J97:K97"/>
    <mergeCell ref="O97:P97"/>
    <mergeCell ref="Q97:R97"/>
    <mergeCell ref="S97:T97"/>
    <mergeCell ref="H98:Y98"/>
    <mergeCell ref="A3:A4"/>
    <mergeCell ref="A15:A16"/>
    <mergeCell ref="A22:A23"/>
    <mergeCell ref="A24:A27"/>
    <mergeCell ref="A28:A29"/>
    <mergeCell ref="A31:A33"/>
    <mergeCell ref="A34:A36"/>
    <mergeCell ref="B3:B4"/>
    <mergeCell ref="B15:B16"/>
    <mergeCell ref="B22:B23"/>
    <mergeCell ref="B24:B25"/>
    <mergeCell ref="B26:B27"/>
    <mergeCell ref="B28:B29"/>
    <mergeCell ref="B31:B33"/>
    <mergeCell ref="B34:B36"/>
    <mergeCell ref="B67:B68"/>
    <mergeCell ref="B69:B73"/>
    <mergeCell ref="B74:B76"/>
    <mergeCell ref="B77:B78"/>
    <mergeCell ref="B79:B80"/>
    <mergeCell ref="B81:B82"/>
    <mergeCell ref="B83:B84"/>
    <mergeCell ref="B85:B86"/>
    <mergeCell ref="B87:B88"/>
    <mergeCell ref="C3:C4"/>
    <mergeCell ref="C15:C16"/>
    <mergeCell ref="C22:C23"/>
    <mergeCell ref="C24:C25"/>
    <mergeCell ref="C26:C27"/>
    <mergeCell ref="C28:C29"/>
    <mergeCell ref="C31:C33"/>
    <mergeCell ref="C34:C36"/>
    <mergeCell ref="C67:C68"/>
    <mergeCell ref="C77:C80"/>
    <mergeCell ref="C81:C84"/>
    <mergeCell ref="C85:C88"/>
    <mergeCell ref="C97:C98"/>
    <mergeCell ref="C103:C105"/>
    <mergeCell ref="D3:D4"/>
    <mergeCell ref="D22:D23"/>
    <mergeCell ref="D67:D68"/>
    <mergeCell ref="D79:D80"/>
    <mergeCell ref="D83:D84"/>
    <mergeCell ref="D87:D88"/>
    <mergeCell ref="D97:D98"/>
    <mergeCell ref="E3:E4"/>
    <mergeCell ref="E13:E16"/>
    <mergeCell ref="E22:E23"/>
    <mergeCell ref="E31:E33"/>
    <mergeCell ref="E34:E36"/>
    <mergeCell ref="E67:E68"/>
    <mergeCell ref="E97:E98"/>
    <mergeCell ref="F3:F4"/>
    <mergeCell ref="F13:F16"/>
    <mergeCell ref="F22:F23"/>
    <mergeCell ref="F31:F33"/>
    <mergeCell ref="F34:F36"/>
    <mergeCell ref="F97:F98"/>
  </mergeCells>
  <printOptions horizontalCentered="1" verticalCentered="1"/>
  <pageMargins left="0.51" right="0.58" top="0.98" bottom="0.55" header="0.31" footer="0.31"/>
  <pageSetup fitToHeight="297" fitToWidth="210" horizontalDpi="600" verticalDpi="600" orientation="landscape" paperSize="9"/>
  <ignoredErrors>
    <ignoredError sqref="M7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甘肃交通网管中心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</dc:creator>
  <cp:keywords/>
  <dc:description/>
  <cp:lastModifiedBy>王者飞来</cp:lastModifiedBy>
  <cp:lastPrinted>2021-05-06T02:28:55Z</cp:lastPrinted>
  <dcterms:created xsi:type="dcterms:W3CDTF">2003-11-11T07:52:20Z</dcterms:created>
  <dcterms:modified xsi:type="dcterms:W3CDTF">2021-08-03T08:56:31Z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7DC6F9014A2A46A486BCFB5C687ABBCD</vt:lpwstr>
  </property>
</Properties>
</file>