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材料价格" sheetId="1" r:id="rId1"/>
  </sheets>
  <definedNames>
    <definedName name="_xlnm.Print_Area" localSheetId="0">'材料价格'!$A$1:$X$66</definedName>
  </definedNames>
  <calcPr fullCalcOnLoad="1"/>
</workbook>
</file>

<file path=xl/sharedStrings.xml><?xml version="1.0" encoding="utf-8"?>
<sst xmlns="http://schemas.openxmlformats.org/spreadsheetml/2006/main" count="255" uniqueCount="147">
  <si>
    <t>序号</t>
  </si>
  <si>
    <t>材料名称</t>
  </si>
  <si>
    <t>代号</t>
  </si>
  <si>
    <t>规格</t>
  </si>
  <si>
    <t>单位</t>
  </si>
  <si>
    <r>
      <t>单位质量</t>
    </r>
    <r>
      <rPr>
        <sz val="9"/>
        <rFont val="宋体"/>
        <family val="0"/>
      </rPr>
      <t>(kg)</t>
    </r>
  </si>
  <si>
    <t>材料价格   （元）</t>
  </si>
  <si>
    <t>兰州</t>
  </si>
  <si>
    <t>定西</t>
  </si>
  <si>
    <t>平凉</t>
  </si>
  <si>
    <t>庆阳</t>
  </si>
  <si>
    <t>天水</t>
  </si>
  <si>
    <t>武都</t>
  </si>
  <si>
    <t>临夏</t>
  </si>
  <si>
    <t>合作</t>
  </si>
  <si>
    <t>白银</t>
  </si>
  <si>
    <t>武威</t>
  </si>
  <si>
    <t>金昌</t>
  </si>
  <si>
    <t>张掖</t>
  </si>
  <si>
    <t>酒泉</t>
  </si>
  <si>
    <t>嘉峪关</t>
  </si>
  <si>
    <t>光圆钢筋</t>
  </si>
  <si>
    <t xml:space="preserve">直径10mm～14mm             </t>
  </si>
  <si>
    <t>t</t>
  </si>
  <si>
    <t>带肋钢筋</t>
  </si>
  <si>
    <t xml:space="preserve">直径15mm～24mm,25mm以上         </t>
  </si>
  <si>
    <t>钢绞线</t>
  </si>
  <si>
    <t xml:space="preserve">普通,无松弛                  </t>
  </si>
  <si>
    <r>
      <t>工字钢、角钢</t>
    </r>
    <r>
      <rPr>
        <sz val="10"/>
        <color indexed="9"/>
        <rFont val="宋体"/>
        <family val="0"/>
      </rPr>
      <t xml:space="preserve">                </t>
    </r>
  </si>
  <si>
    <t>按大型水泥生产集团厂家</t>
  </si>
  <si>
    <t>M32.5砌筑    水   泥</t>
  </si>
  <si>
    <t xml:space="preserve">42.5级水泥 </t>
  </si>
  <si>
    <t xml:space="preserve">52.5级水泥 </t>
  </si>
  <si>
    <t>石油沥青</t>
  </si>
  <si>
    <r>
      <t>（9</t>
    </r>
    <r>
      <rPr>
        <sz val="9"/>
        <rFont val="宋体"/>
        <family val="0"/>
      </rPr>
      <t>0</t>
    </r>
    <r>
      <rPr>
        <sz val="9"/>
        <rFont val="宋体"/>
        <family val="0"/>
      </rPr>
      <t>#）道路乳化沥青</t>
    </r>
  </si>
  <si>
    <t>（ 油水比50%：50%）</t>
  </si>
  <si>
    <t>（沥青含量每增减1%：价格增减额）</t>
  </si>
  <si>
    <t>元</t>
  </si>
  <si>
    <t>（100#）道路乳化沥青</t>
  </si>
  <si>
    <t>（油水比55%：45%）</t>
  </si>
  <si>
    <r>
      <t>（9</t>
    </r>
    <r>
      <rPr>
        <sz val="9"/>
        <rFont val="宋体"/>
        <family val="0"/>
      </rPr>
      <t>0</t>
    </r>
    <r>
      <rPr>
        <sz val="9"/>
        <rFont val="宋体"/>
        <family val="0"/>
      </rPr>
      <t>#）改性道路乳化沥青</t>
    </r>
  </si>
  <si>
    <t>kg</t>
  </si>
  <si>
    <t xml:space="preserve">89号   </t>
  </si>
  <si>
    <t xml:space="preserve">92号    </t>
  </si>
  <si>
    <t>95号</t>
  </si>
  <si>
    <t xml:space="preserve">0号  </t>
  </si>
  <si>
    <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0号  </t>
    </r>
  </si>
  <si>
    <t xml:space="preserve">-20号  </t>
  </si>
  <si>
    <t>电</t>
  </si>
  <si>
    <t>施工用电</t>
  </si>
  <si>
    <t>K.W.h</t>
  </si>
  <si>
    <t>煤</t>
  </si>
  <si>
    <t>按大型煤矿生产集团厂家</t>
  </si>
  <si>
    <t xml:space="preserve">窑街煤矿   </t>
  </si>
  <si>
    <t>华亭</t>
  </si>
  <si>
    <t>靖远红会</t>
  </si>
  <si>
    <t>九条岭  炭山岭</t>
  </si>
  <si>
    <t>祁连山  肃南</t>
  </si>
  <si>
    <t>哈密</t>
  </si>
  <si>
    <t xml:space="preserve">  混煤</t>
  </si>
  <si>
    <t>熟石灰</t>
  </si>
  <si>
    <t xml:space="preserve">  熟石灰</t>
  </si>
  <si>
    <r>
      <rPr>
        <b/>
        <sz val="11"/>
        <rFont val="宋体"/>
        <family val="0"/>
      </rPr>
      <t>附注资料：</t>
    </r>
    <r>
      <rPr>
        <sz val="12"/>
        <rFont val="宋体"/>
        <family val="0"/>
      </rPr>
      <t>加工沥青材料计算公式、模型及相关计算式参考、说明（不发布）</t>
    </r>
  </si>
  <si>
    <t>计算式及说明</t>
  </si>
  <si>
    <t>沥青运距、运费</t>
  </si>
  <si>
    <t>90号沥青运距</t>
  </si>
  <si>
    <r>
      <t>≤5</t>
    </r>
    <r>
      <rPr>
        <sz val="9"/>
        <rFont val="宋体"/>
        <family val="0"/>
      </rPr>
      <t>0</t>
    </r>
  </si>
  <si>
    <t>100号沥青运距</t>
  </si>
  <si>
    <t>装杂费（罐车及起价费）</t>
  </si>
  <si>
    <t>100+30=130</t>
  </si>
  <si>
    <t>90号沥青运费=公里数×0.75元/吨</t>
  </si>
  <si>
    <t>100号沥青运费=公里数×0.75-0.8元</t>
  </si>
  <si>
    <t>乳化沥青含量每增减 1%加工费</t>
  </si>
  <si>
    <r>
      <t>90号</t>
    </r>
    <r>
      <rPr>
        <sz val="8"/>
        <rFont val="宋体"/>
        <family val="0"/>
      </rPr>
      <t>乳化沥青加工费</t>
    </r>
    <r>
      <rPr>
        <sz val="8"/>
        <rFont val="宋体"/>
        <family val="0"/>
      </rPr>
      <t xml:space="preserve"> 油50～55% </t>
    </r>
  </si>
  <si>
    <t>暂按</t>
  </si>
  <si>
    <r>
      <t>950</t>
    </r>
    <r>
      <rPr>
        <sz val="8"/>
        <rFont val="宋体"/>
        <family val="0"/>
      </rPr>
      <t xml:space="preserve">   （100号普通）</t>
    </r>
  </si>
  <si>
    <t xml:space="preserve">90号改性乳化沥青加工费 油50～55% </t>
  </si>
  <si>
    <t>90号与90号改性含量每增减 1%加工费</t>
  </si>
  <si>
    <t>（1100-950）×0.01=1.5   （参考值）</t>
  </si>
  <si>
    <t xml:space="preserve">本月       乳化沥青价格  </t>
  </si>
  <si>
    <t>90号改性重交乳化沥青</t>
  </si>
  <si>
    <r>
      <rPr>
        <b/>
        <sz val="7.5"/>
        <rFont val="宋体"/>
        <family val="0"/>
      </rPr>
      <t>沥青含量50%</t>
    </r>
    <r>
      <rPr>
        <sz val="7.5"/>
        <rFont val="宋体"/>
        <family val="0"/>
      </rPr>
      <t xml:space="preserve">为：（90号改性重交平均出库价+运杂费）×50%+1100元；  </t>
    </r>
    <r>
      <rPr>
        <b/>
        <sz val="7.5"/>
        <rFont val="宋体"/>
        <family val="0"/>
      </rPr>
      <t>沥青含量55%</t>
    </r>
    <r>
      <rPr>
        <sz val="7.5"/>
        <rFont val="宋体"/>
        <family val="0"/>
      </rPr>
      <t>为：（90号改性重交平均出库价+运杂费）×55%+1100元</t>
    </r>
  </si>
  <si>
    <t xml:space="preserve">90号改性乳化沥青工地价格   油50% </t>
  </si>
  <si>
    <t>本月</t>
  </si>
  <si>
    <t>代号：300106</t>
  </si>
  <si>
    <t>改性</t>
  </si>
  <si>
    <t>本月沥青含量每增减 1%沥青费</t>
  </si>
  <si>
    <t>90号改性乳化沥青沥青含量每增减       1%沥青费</t>
  </si>
  <si>
    <r>
      <t xml:space="preserve">（平均出库价5300+运杂费）×1%    </t>
    </r>
    <r>
      <rPr>
        <sz val="8"/>
        <rFont val="宋体"/>
        <family val="0"/>
      </rPr>
      <t xml:space="preserve"> （酒泉、嘉峪关每吨改性沥青价-50元）</t>
    </r>
  </si>
  <si>
    <t>90号重交乳化沥青</t>
  </si>
  <si>
    <r>
      <rPr>
        <b/>
        <sz val="7.5"/>
        <rFont val="宋体"/>
        <family val="0"/>
      </rPr>
      <t>沥青含量50～55%</t>
    </r>
    <r>
      <rPr>
        <sz val="7.5"/>
        <rFont val="宋体"/>
        <family val="0"/>
      </rPr>
      <t xml:space="preserve">为：（90号重交平均出库价+运杂费）×50%+950元；  </t>
    </r>
    <r>
      <rPr>
        <b/>
        <sz val="7.5"/>
        <rFont val="宋体"/>
        <family val="0"/>
      </rPr>
      <t>沥青含量55%</t>
    </r>
    <r>
      <rPr>
        <sz val="7.5"/>
        <rFont val="宋体"/>
        <family val="0"/>
      </rPr>
      <t>为：（90号重交平均出库价+运杂费）×55%+950元</t>
    </r>
  </si>
  <si>
    <r>
      <t>90号</t>
    </r>
    <r>
      <rPr>
        <sz val="8"/>
        <rFont val="宋体"/>
        <family val="0"/>
      </rPr>
      <t>乳化沥青工地价格</t>
    </r>
    <r>
      <rPr>
        <sz val="8"/>
        <rFont val="宋体"/>
        <family val="0"/>
      </rPr>
      <t xml:space="preserve">   油50% </t>
    </r>
  </si>
  <si>
    <t>90号乳化沥青沥青含量每增减 1%沥青费</t>
  </si>
  <si>
    <r>
      <t>（平均出库价</t>
    </r>
    <r>
      <rPr>
        <sz val="8"/>
        <rFont val="宋体"/>
        <family val="0"/>
      </rPr>
      <t>（4100～4050）</t>
    </r>
    <r>
      <rPr>
        <b/>
        <sz val="8"/>
        <rFont val="宋体"/>
        <family val="0"/>
      </rPr>
      <t>+运杂费）×1%</t>
    </r>
  </si>
  <si>
    <t>100号普通道路乳化沥青</t>
  </si>
  <si>
    <r>
      <rPr>
        <b/>
        <sz val="7.5"/>
        <rFont val="宋体"/>
        <family val="0"/>
      </rPr>
      <t>沥青含量55～</t>
    </r>
    <r>
      <rPr>
        <sz val="7.5"/>
        <rFont val="宋体"/>
        <family val="0"/>
      </rPr>
      <t>50</t>
    </r>
    <r>
      <rPr>
        <b/>
        <sz val="7.5"/>
        <rFont val="宋体"/>
        <family val="0"/>
      </rPr>
      <t>%</t>
    </r>
    <r>
      <rPr>
        <sz val="7.5"/>
        <rFont val="宋体"/>
        <family val="0"/>
      </rPr>
      <t>为：（100号改性重交平均出库价+运杂费）×55%+950元</t>
    </r>
  </si>
  <si>
    <r>
      <t>100号乳化沥青工地价格   油5</t>
    </r>
    <r>
      <rPr>
        <sz val="7.5"/>
        <rFont val="宋体"/>
        <family val="0"/>
      </rPr>
      <t>0</t>
    </r>
    <r>
      <rPr>
        <sz val="7.5"/>
        <rFont val="宋体"/>
        <family val="0"/>
      </rPr>
      <t xml:space="preserve">% </t>
    </r>
  </si>
  <si>
    <r>
      <t xml:space="preserve">（平均出库价（3650～3600）+运杂费）×1%    </t>
    </r>
    <r>
      <rPr>
        <sz val="8"/>
        <rFont val="宋体"/>
        <family val="0"/>
      </rPr>
      <t xml:space="preserve"> （酒泉、嘉峪关每吨沥青价3800-50元）</t>
    </r>
  </si>
  <si>
    <t>重交粘层50%、716-956，55%、863-1033（950）</t>
  </si>
  <si>
    <t>重交透层50%、893-1249，55%、1249-1392（1100）</t>
  </si>
  <si>
    <t>100#普通沥青55%、（800）</t>
  </si>
  <si>
    <t>改性重交透层50%、893-1249（+550），55%、1249-1392（1100）</t>
  </si>
  <si>
    <t>改性加工费50%、1745,60、%2190-2500（2200）</t>
  </si>
  <si>
    <t>兰州出厂价</t>
  </si>
  <si>
    <t>嘉峪关出厂价</t>
  </si>
  <si>
    <t xml:space="preserve">克拉玛依重交沥青90# </t>
  </si>
  <si>
    <t xml:space="preserve">韩国SK重交沥青改性 </t>
  </si>
  <si>
    <t>沥  青</t>
  </si>
  <si>
    <t>天水出厂价</t>
  </si>
  <si>
    <r>
      <t>≤5</t>
    </r>
    <r>
      <rPr>
        <sz val="9"/>
        <rFont val="宋体"/>
        <family val="0"/>
      </rPr>
      <t>0</t>
    </r>
  </si>
  <si>
    <r>
      <t xml:space="preserve">型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钢</t>
    </r>
  </si>
  <si>
    <r>
      <t xml:space="preserve">水   </t>
    </r>
    <r>
      <rPr>
        <sz val="10"/>
        <rFont val="宋体"/>
        <family val="0"/>
      </rPr>
      <t>泥</t>
    </r>
  </si>
  <si>
    <r>
      <t xml:space="preserve">重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</si>
  <si>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r>
      <t xml:space="preserve">汽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</si>
  <si>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r>
      <t xml:space="preserve">柴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油</t>
    </r>
  </si>
  <si>
    <t>景  泰寿鹿山</t>
  </si>
  <si>
    <t>九连山水泥厂</t>
  </si>
  <si>
    <r>
      <t xml:space="preserve">永   </t>
    </r>
    <r>
      <rPr>
        <sz val="7.5"/>
        <rFont val="宋体"/>
        <family val="0"/>
      </rPr>
      <t xml:space="preserve">登   祁 连山  </t>
    </r>
  </si>
  <si>
    <r>
      <t xml:space="preserve">漳  </t>
    </r>
    <r>
      <rPr>
        <sz val="7.5"/>
        <rFont val="宋体"/>
        <family val="0"/>
      </rPr>
      <t>县祁连山</t>
    </r>
  </si>
  <si>
    <r>
      <t xml:space="preserve">白  银 中  </t>
    </r>
    <r>
      <rPr>
        <sz val="7.5"/>
        <rFont val="宋体"/>
        <family val="0"/>
      </rPr>
      <t>材</t>
    </r>
  </si>
  <si>
    <t>古  浪 祁连山</t>
  </si>
  <si>
    <t>临  洮 三  易</t>
  </si>
  <si>
    <t>夏  河 祁连山</t>
  </si>
  <si>
    <t>甘  谷 祁连山</t>
  </si>
  <si>
    <t>平 凉 海 螺</t>
  </si>
  <si>
    <t>天 水 中 材</t>
  </si>
  <si>
    <t xml:space="preserve">平  凉 祁连山  </t>
  </si>
  <si>
    <t xml:space="preserve">陇  南 祁连山  </t>
  </si>
  <si>
    <t xml:space="preserve">成  县 祁连山  </t>
  </si>
  <si>
    <t>金  泥 水泥厂</t>
  </si>
  <si>
    <t>张  掖  祁连山</t>
  </si>
  <si>
    <t>酒 泉 敦 盛</t>
  </si>
  <si>
    <t>酒 钢  宏 达</t>
  </si>
  <si>
    <t>钢材</t>
  </si>
  <si>
    <t>一级</t>
  </si>
  <si>
    <t>二级</t>
  </si>
  <si>
    <r>
      <t>k</t>
    </r>
    <r>
      <rPr>
        <sz val="6"/>
        <rFont val="宋体"/>
        <family val="0"/>
      </rPr>
      <t>m</t>
    </r>
  </si>
  <si>
    <t>运距</t>
  </si>
  <si>
    <t>运费及装卸费</t>
  </si>
  <si>
    <t>型钢</t>
  </si>
  <si>
    <t>钢绞线</t>
  </si>
  <si>
    <t>注：1、上述一类材料调查价格主要为2021年6月中旬至下旬市场综合未扣减货物相应税率的价格。</t>
  </si>
  <si>
    <t>2021年6月份甘肃省公路工程主要外购材料指导价格（含税）</t>
  </si>
  <si>
    <t>中石化东海牌镇海重交改性沥青</t>
  </si>
  <si>
    <t>（重交）改性沥青</t>
  </si>
  <si>
    <t>橡胶沥青</t>
  </si>
  <si>
    <t xml:space="preserve">韩国SK重交沥青90#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</si>
</sst>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_);[Red]\(0\)"/>
    <numFmt numFmtId="179" formatCode="0.000_ "/>
    <numFmt numFmtId="180" formatCode="0.00_);[Red]\(0.00\)"/>
    <numFmt numFmtId="181" formatCode="0.0_);[Red]\(0.0\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.5"/>
      <name val="宋体"/>
      <family val="0"/>
    </font>
    <font>
      <sz val="9"/>
      <name val="宋体"/>
      <family val="0"/>
    </font>
    <font>
      <i/>
      <sz val="10"/>
      <name val="宋体"/>
      <family val="0"/>
    </font>
    <font>
      <sz val="10"/>
      <color indexed="8"/>
      <name val="宋体"/>
      <family val="0"/>
    </font>
    <font>
      <sz val="7.5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10"/>
      <name val="楷体_GB2312"/>
      <family val="3"/>
    </font>
    <font>
      <sz val="8"/>
      <name val="楷体_GB2312"/>
      <family val="3"/>
    </font>
    <font>
      <sz val="10"/>
      <color indexed="51"/>
      <name val="宋体"/>
      <family val="0"/>
    </font>
    <font>
      <sz val="10"/>
      <color indexed="58"/>
      <name val="宋体"/>
      <family val="0"/>
    </font>
    <font>
      <b/>
      <sz val="9"/>
      <name val="宋体"/>
      <family val="0"/>
    </font>
    <font>
      <sz val="7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b/>
      <sz val="7.5"/>
      <name val="宋体"/>
      <family val="0"/>
    </font>
    <font>
      <i/>
      <sz val="6"/>
      <name val="宋体"/>
      <family val="0"/>
    </font>
    <font>
      <i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9"/>
      <name val="宋体"/>
      <family val="0"/>
    </font>
    <font>
      <b/>
      <sz val="11"/>
      <name val="宋体"/>
      <family val="0"/>
    </font>
    <font>
      <sz val="5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4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23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22" borderId="0" applyNumberFormat="0" applyBorder="0" applyAlignment="0" applyProtection="0"/>
    <xf numFmtId="0" fontId="31" fillId="16" borderId="8" applyNumberFormat="0" applyAlignment="0" applyProtection="0"/>
    <xf numFmtId="0" fontId="3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6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1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8" fontId="1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1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25" xfId="0" applyFont="1" applyBorder="1" applyAlignment="1">
      <alignment vertical="center" wrapText="1"/>
    </xf>
    <xf numFmtId="49" fontId="11" fillId="0" borderId="25" xfId="0" applyNumberFormat="1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7" fillId="0" borderId="25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82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2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78" fontId="11" fillId="0" borderId="28" xfId="0" applyNumberFormat="1" applyFont="1" applyBorder="1" applyAlignment="1">
      <alignment vertical="center"/>
    </xf>
    <xf numFmtId="178" fontId="11" fillId="0" borderId="28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6" borderId="19" xfId="0" applyFont="1" applyFill="1" applyBorder="1" applyAlignment="1">
      <alignment horizontal="center" vertical="center"/>
    </xf>
    <xf numFmtId="0" fontId="16" fillId="26" borderId="2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182" fontId="43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2" xfId="0" applyNumberFormat="1" applyFont="1" applyBorder="1" applyAlignment="1" applyProtection="1">
      <alignment vertical="center"/>
      <protection/>
    </xf>
    <xf numFmtId="178" fontId="6" fillId="0" borderId="12" xfId="0" applyNumberFormat="1" applyFont="1" applyBorder="1" applyAlignment="1">
      <alignment vertical="center" wrapText="1"/>
    </xf>
    <xf numFmtId="178" fontId="6" fillId="0" borderId="13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1"/>
  <sheetViews>
    <sheetView tabSelected="1" zoomScaleSheetLayoutView="100" zoomScalePageLayoutView="0" workbookViewId="0" topLeftCell="A1">
      <selection activeCell="AD105" sqref="AD105"/>
    </sheetView>
  </sheetViews>
  <sheetFormatPr defaultColWidth="9.00390625" defaultRowHeight="14.25"/>
  <cols>
    <col min="1" max="1" width="2.75390625" style="0" customWidth="1"/>
    <col min="2" max="2" width="8.25390625" style="0" customWidth="1"/>
    <col min="3" max="3" width="7.25390625" style="0" customWidth="1"/>
    <col min="4" max="4" width="18.875" style="2" customWidth="1"/>
    <col min="5" max="5" width="4.125" style="0" customWidth="1"/>
    <col min="6" max="6" width="4.75390625" style="0" customWidth="1"/>
    <col min="7" max="7" width="5.125" style="0" customWidth="1"/>
    <col min="8" max="8" width="4.75390625" style="0" customWidth="1"/>
    <col min="9" max="11" width="4.375" style="0" customWidth="1"/>
    <col min="12" max="12" width="5.00390625" style="0" customWidth="1"/>
    <col min="13" max="21" width="4.375" style="0" customWidth="1"/>
    <col min="22" max="22" width="4.875" style="0" customWidth="1"/>
    <col min="23" max="23" width="4.375" style="0" customWidth="1"/>
    <col min="24" max="24" width="4.625" style="0" customWidth="1"/>
    <col min="25" max="25" width="7.125" style="0" customWidth="1"/>
    <col min="26" max="26" width="10.50390625" style="3" customWidth="1"/>
    <col min="27" max="27" width="7.00390625" style="0" customWidth="1"/>
    <col min="28" max="30" width="6.875" style="0" customWidth="1"/>
    <col min="31" max="32" width="6.75390625" style="0" customWidth="1"/>
    <col min="33" max="37" width="8.625" style="0" customWidth="1"/>
    <col min="38" max="38" width="10.50390625" style="0" customWidth="1"/>
    <col min="39" max="49" width="8.625" style="0" customWidth="1"/>
  </cols>
  <sheetData>
    <row r="1" spans="1:25" ht="30" customHeight="1">
      <c r="A1" s="231" t="s">
        <v>142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71"/>
    </row>
    <row r="2" spans="1:25" ht="15" customHeight="1">
      <c r="A2" s="4"/>
      <c r="B2" s="4"/>
      <c r="C2" s="4"/>
      <c r="D2" s="5"/>
      <c r="E2" s="220">
        <v>44377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72"/>
    </row>
    <row r="3" spans="1:44" ht="21" customHeight="1">
      <c r="A3" s="211" t="s">
        <v>0</v>
      </c>
      <c r="B3" s="205" t="s">
        <v>1</v>
      </c>
      <c r="C3" s="211" t="s">
        <v>2</v>
      </c>
      <c r="D3" s="233" t="s">
        <v>3</v>
      </c>
      <c r="E3" s="211" t="s">
        <v>4</v>
      </c>
      <c r="F3" s="211" t="s">
        <v>5</v>
      </c>
      <c r="G3" s="224" t="s">
        <v>6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1"/>
      <c r="Z3" s="7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7" customHeight="1">
      <c r="A4" s="212"/>
      <c r="B4" s="206"/>
      <c r="C4" s="212"/>
      <c r="D4" s="234"/>
      <c r="E4" s="212"/>
      <c r="F4" s="212"/>
      <c r="G4" s="149" t="s">
        <v>7</v>
      </c>
      <c r="H4" s="149" t="s">
        <v>8</v>
      </c>
      <c r="I4" s="209" t="s">
        <v>15</v>
      </c>
      <c r="J4" s="210"/>
      <c r="K4" s="149" t="s">
        <v>16</v>
      </c>
      <c r="L4" s="149" t="s">
        <v>13</v>
      </c>
      <c r="M4" s="149" t="s">
        <v>14</v>
      </c>
      <c r="N4" s="209" t="s">
        <v>11</v>
      </c>
      <c r="O4" s="210"/>
      <c r="P4" s="209" t="s">
        <v>9</v>
      </c>
      <c r="Q4" s="210"/>
      <c r="R4" s="209" t="s">
        <v>12</v>
      </c>
      <c r="S4" s="210"/>
      <c r="T4" s="149" t="s">
        <v>10</v>
      </c>
      <c r="U4" s="149" t="s">
        <v>17</v>
      </c>
      <c r="V4" s="150" t="s">
        <v>18</v>
      </c>
      <c r="W4" s="149" t="s">
        <v>19</v>
      </c>
      <c r="X4" s="151" t="s">
        <v>20</v>
      </c>
      <c r="Y4" s="74"/>
      <c r="Z4" s="75"/>
      <c r="AA4" s="140"/>
      <c r="AB4" s="140"/>
      <c r="AC4" s="141"/>
      <c r="AD4" s="141"/>
      <c r="AE4" s="140"/>
      <c r="AF4" s="141"/>
      <c r="AG4" s="141"/>
      <c r="AH4" s="141"/>
      <c r="AI4" s="141"/>
      <c r="AJ4" s="140"/>
      <c r="AK4" s="140"/>
      <c r="AL4" s="141"/>
      <c r="AM4" s="141"/>
      <c r="AN4" s="140"/>
      <c r="AO4" s="140"/>
      <c r="AP4" s="141"/>
      <c r="AQ4" s="140"/>
      <c r="AR4" s="129"/>
    </row>
    <row r="5" spans="1:55" ht="27.75" customHeight="1">
      <c r="A5" s="7">
        <v>1</v>
      </c>
      <c r="B5" s="29" t="s">
        <v>21</v>
      </c>
      <c r="C5" s="7">
        <v>2001001</v>
      </c>
      <c r="D5" s="8" t="s">
        <v>22</v>
      </c>
      <c r="E5" s="7" t="s">
        <v>23</v>
      </c>
      <c r="F5" s="9">
        <v>1000</v>
      </c>
      <c r="G5" s="7">
        <v>5265</v>
      </c>
      <c r="H5" s="10">
        <v>5375.73</v>
      </c>
      <c r="I5" s="178">
        <v>5347.73</v>
      </c>
      <c r="J5" s="179"/>
      <c r="K5" s="10">
        <v>5140.33</v>
      </c>
      <c r="L5" s="10">
        <v>5342.13</v>
      </c>
      <c r="M5" s="10">
        <v>5431.73</v>
      </c>
      <c r="N5" s="178">
        <v>5025</v>
      </c>
      <c r="O5" s="179"/>
      <c r="P5" s="178">
        <v>5183.33</v>
      </c>
      <c r="Q5" s="179"/>
      <c r="R5" s="178">
        <v>5177.73</v>
      </c>
      <c r="S5" s="179"/>
      <c r="T5" s="10">
        <v>5239.33</v>
      </c>
      <c r="U5" s="10">
        <v>5084.33</v>
      </c>
      <c r="V5" s="63">
        <v>4940</v>
      </c>
      <c r="W5" s="10">
        <v>4860</v>
      </c>
      <c r="X5" s="10">
        <v>4860</v>
      </c>
      <c r="Y5" s="21"/>
      <c r="Z5" s="21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8"/>
      <c r="AY5" s="78"/>
      <c r="AZ5" s="85"/>
      <c r="BA5" s="85"/>
      <c r="BB5" s="85"/>
      <c r="BC5" s="85"/>
    </row>
    <row r="6" spans="1:55" ht="27.75" customHeight="1">
      <c r="A6" s="7">
        <v>2</v>
      </c>
      <c r="B6" s="29" t="s">
        <v>24</v>
      </c>
      <c r="C6" s="7">
        <v>2001002</v>
      </c>
      <c r="D6" s="11" t="s">
        <v>25</v>
      </c>
      <c r="E6" s="7" t="s">
        <v>23</v>
      </c>
      <c r="F6" s="9">
        <v>1000</v>
      </c>
      <c r="G6" s="7">
        <v>5181</v>
      </c>
      <c r="H6" s="10">
        <v>5291.73</v>
      </c>
      <c r="I6" s="178">
        <v>5263.73</v>
      </c>
      <c r="J6" s="179"/>
      <c r="K6" s="10">
        <v>5200.33</v>
      </c>
      <c r="L6" s="10">
        <v>5258.13</v>
      </c>
      <c r="M6" s="10">
        <v>5347.73</v>
      </c>
      <c r="N6" s="178">
        <v>4970</v>
      </c>
      <c r="O6" s="179"/>
      <c r="P6" s="178">
        <v>5128.33</v>
      </c>
      <c r="Q6" s="179"/>
      <c r="R6" s="178">
        <v>5122.73</v>
      </c>
      <c r="S6" s="179"/>
      <c r="T6" s="10">
        <v>5184.33</v>
      </c>
      <c r="U6" s="10">
        <v>5144.33</v>
      </c>
      <c r="V6" s="63">
        <v>5000</v>
      </c>
      <c r="W6" s="10">
        <v>4920</v>
      </c>
      <c r="X6" s="10">
        <v>4920</v>
      </c>
      <c r="Y6" s="21"/>
      <c r="Z6" s="21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8"/>
      <c r="AY6" s="78"/>
      <c r="AZ6" s="85"/>
      <c r="BA6" s="85"/>
      <c r="BB6" s="85"/>
      <c r="BC6" s="85"/>
    </row>
    <row r="7" spans="1:55" ht="27.75" customHeight="1">
      <c r="A7" s="7">
        <v>3</v>
      </c>
      <c r="B7" s="15" t="s">
        <v>26</v>
      </c>
      <c r="C7" s="7">
        <v>2001008</v>
      </c>
      <c r="D7" s="8" t="s">
        <v>27</v>
      </c>
      <c r="E7" s="7" t="s">
        <v>23</v>
      </c>
      <c r="F7" s="9">
        <v>1000</v>
      </c>
      <c r="G7" s="7">
        <v>6200</v>
      </c>
      <c r="H7" s="10">
        <v>6310.73</v>
      </c>
      <c r="I7" s="178">
        <v>6282.73</v>
      </c>
      <c r="J7" s="179"/>
      <c r="K7" s="10">
        <v>6372.33</v>
      </c>
      <c r="L7" s="10">
        <v>6277.13</v>
      </c>
      <c r="M7" s="10">
        <v>6366.73</v>
      </c>
      <c r="N7" s="178">
        <v>5989</v>
      </c>
      <c r="O7" s="179"/>
      <c r="P7" s="178">
        <v>6147.33</v>
      </c>
      <c r="Q7" s="179"/>
      <c r="R7" s="178">
        <v>6141.73</v>
      </c>
      <c r="S7" s="179"/>
      <c r="T7" s="10">
        <v>6203.33</v>
      </c>
      <c r="U7" s="10">
        <v>6163.33</v>
      </c>
      <c r="V7" s="63">
        <v>6019</v>
      </c>
      <c r="W7" s="10">
        <v>6163.33</v>
      </c>
      <c r="X7" s="10">
        <v>6171.73</v>
      </c>
      <c r="Y7" s="21"/>
      <c r="Z7" s="21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85"/>
      <c r="AY7" s="85"/>
      <c r="AZ7" s="85"/>
      <c r="BA7" s="85"/>
      <c r="BB7" s="85"/>
      <c r="BC7" s="85"/>
    </row>
    <row r="8" spans="1:55" ht="27.75" customHeight="1">
      <c r="A8" s="7">
        <v>4</v>
      </c>
      <c r="B8" s="148" t="s">
        <v>110</v>
      </c>
      <c r="C8" s="7">
        <v>2003004</v>
      </c>
      <c r="D8" s="8" t="s">
        <v>28</v>
      </c>
      <c r="E8" s="7" t="s">
        <v>23</v>
      </c>
      <c r="F8" s="9">
        <v>1000</v>
      </c>
      <c r="G8" s="7">
        <v>5703</v>
      </c>
      <c r="H8" s="10">
        <v>5813.73</v>
      </c>
      <c r="I8" s="178">
        <v>5785.73</v>
      </c>
      <c r="J8" s="179"/>
      <c r="K8" s="10">
        <v>5875.33</v>
      </c>
      <c r="L8" s="10">
        <v>5780.13</v>
      </c>
      <c r="M8" s="10">
        <v>5869.73</v>
      </c>
      <c r="N8" s="178">
        <v>5492</v>
      </c>
      <c r="O8" s="179"/>
      <c r="P8" s="178">
        <v>5650.33</v>
      </c>
      <c r="Q8" s="179"/>
      <c r="R8" s="178">
        <v>5644.73</v>
      </c>
      <c r="S8" s="179"/>
      <c r="T8" s="10">
        <v>5706.33</v>
      </c>
      <c r="U8" s="10">
        <v>5666.33</v>
      </c>
      <c r="V8" s="63">
        <v>5522</v>
      </c>
      <c r="W8" s="10">
        <v>5666.33</v>
      </c>
      <c r="X8" s="10">
        <v>5674.73</v>
      </c>
      <c r="Y8" s="21"/>
      <c r="Z8" s="21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85"/>
      <c r="AY8" s="85"/>
      <c r="AZ8" s="85"/>
      <c r="BA8" s="85"/>
      <c r="BB8" s="85"/>
      <c r="BC8" s="85"/>
    </row>
    <row r="9" spans="1:44" ht="28.5" customHeight="1">
      <c r="A9" s="7">
        <v>5</v>
      </c>
      <c r="B9" s="148" t="s">
        <v>111</v>
      </c>
      <c r="C9" s="7">
        <v>5509</v>
      </c>
      <c r="D9" s="13" t="s">
        <v>29</v>
      </c>
      <c r="E9" s="12"/>
      <c r="F9" s="9"/>
      <c r="G9" s="153" t="s">
        <v>117</v>
      </c>
      <c r="H9" s="153" t="s">
        <v>118</v>
      </c>
      <c r="I9" s="153" t="s">
        <v>119</v>
      </c>
      <c r="J9" s="153" t="s">
        <v>115</v>
      </c>
      <c r="K9" s="153" t="s">
        <v>120</v>
      </c>
      <c r="L9" s="153" t="s">
        <v>121</v>
      </c>
      <c r="M9" s="153" t="s">
        <v>122</v>
      </c>
      <c r="N9" s="153" t="s">
        <v>123</v>
      </c>
      <c r="O9" s="153" t="s">
        <v>125</v>
      </c>
      <c r="P9" s="153" t="s">
        <v>124</v>
      </c>
      <c r="Q9" s="153" t="s">
        <v>126</v>
      </c>
      <c r="R9" s="153" t="s">
        <v>127</v>
      </c>
      <c r="S9" s="153" t="s">
        <v>128</v>
      </c>
      <c r="T9" s="153" t="s">
        <v>116</v>
      </c>
      <c r="U9" s="153" t="s">
        <v>129</v>
      </c>
      <c r="V9" s="153" t="s">
        <v>130</v>
      </c>
      <c r="W9" s="153" t="s">
        <v>131</v>
      </c>
      <c r="X9" s="153" t="s">
        <v>132</v>
      </c>
      <c r="Y9" s="77"/>
      <c r="Z9" s="78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</row>
    <row r="10" spans="1:50" ht="27.75" customHeight="1">
      <c r="A10" s="6">
        <v>6</v>
      </c>
      <c r="B10" s="15" t="s">
        <v>30</v>
      </c>
      <c r="C10" s="7">
        <v>5509001</v>
      </c>
      <c r="D10" s="13"/>
      <c r="E10" s="7" t="s">
        <v>23</v>
      </c>
      <c r="F10" s="9">
        <v>1000</v>
      </c>
      <c r="G10" s="16">
        <v>345</v>
      </c>
      <c r="H10" s="16">
        <v>390</v>
      </c>
      <c r="I10" s="16">
        <v>390</v>
      </c>
      <c r="J10" s="16">
        <v>398</v>
      </c>
      <c r="K10" s="16">
        <v>340</v>
      </c>
      <c r="L10" s="16">
        <v>360</v>
      </c>
      <c r="M10" s="16">
        <v>420</v>
      </c>
      <c r="N10" s="16">
        <v>340</v>
      </c>
      <c r="O10" s="16">
        <v>330</v>
      </c>
      <c r="P10" s="16">
        <v>330</v>
      </c>
      <c r="Q10" s="16">
        <v>300</v>
      </c>
      <c r="R10" s="16">
        <v>380</v>
      </c>
      <c r="S10" s="16">
        <v>400</v>
      </c>
      <c r="T10" s="16">
        <v>260</v>
      </c>
      <c r="U10" s="16">
        <v>330</v>
      </c>
      <c r="V10" s="16">
        <v>300</v>
      </c>
      <c r="W10" s="16">
        <v>280</v>
      </c>
      <c r="X10" s="16">
        <v>260</v>
      </c>
      <c r="Y10" s="79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1"/>
      <c r="AX10" s="1"/>
    </row>
    <row r="11" spans="1:50" ht="24" customHeight="1">
      <c r="A11" s="7">
        <v>7</v>
      </c>
      <c r="B11" s="15" t="s">
        <v>31</v>
      </c>
      <c r="C11" s="7">
        <v>5509002</v>
      </c>
      <c r="D11" s="13"/>
      <c r="E11" s="7" t="s">
        <v>23</v>
      </c>
      <c r="F11" s="9">
        <v>1000</v>
      </c>
      <c r="G11" s="16">
        <v>390</v>
      </c>
      <c r="H11" s="16">
        <v>430</v>
      </c>
      <c r="I11" s="16">
        <v>440</v>
      </c>
      <c r="J11" s="16">
        <v>420</v>
      </c>
      <c r="K11" s="16">
        <v>370</v>
      </c>
      <c r="L11" s="16">
        <v>400</v>
      </c>
      <c r="M11" s="16">
        <v>475</v>
      </c>
      <c r="N11" s="16">
        <v>400</v>
      </c>
      <c r="O11" s="16">
        <v>370</v>
      </c>
      <c r="P11" s="16">
        <v>365</v>
      </c>
      <c r="Q11" s="16">
        <v>360</v>
      </c>
      <c r="R11" s="16">
        <v>470</v>
      </c>
      <c r="S11" s="16">
        <v>490</v>
      </c>
      <c r="T11" s="16">
        <v>290</v>
      </c>
      <c r="U11" s="16">
        <v>355</v>
      </c>
      <c r="V11" s="16">
        <v>380</v>
      </c>
      <c r="W11" s="16">
        <v>360</v>
      </c>
      <c r="X11" s="16">
        <v>350</v>
      </c>
      <c r="Y11" s="7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1"/>
      <c r="AX11" s="1"/>
    </row>
    <row r="12" spans="1:48" ht="24" customHeight="1">
      <c r="A12" s="6">
        <v>8</v>
      </c>
      <c r="B12" s="15" t="s">
        <v>32</v>
      </c>
      <c r="C12" s="7">
        <v>5509003</v>
      </c>
      <c r="D12" s="13"/>
      <c r="E12" s="7" t="s">
        <v>23</v>
      </c>
      <c r="F12" s="9">
        <v>1000</v>
      </c>
      <c r="G12" s="7">
        <v>540</v>
      </c>
      <c r="H12" s="17">
        <v>540</v>
      </c>
      <c r="I12" s="7">
        <v>530</v>
      </c>
      <c r="J12" s="7">
        <v>540</v>
      </c>
      <c r="K12" s="7">
        <v>520</v>
      </c>
      <c r="L12" s="7"/>
      <c r="M12" s="7"/>
      <c r="N12" s="16"/>
      <c r="O12" s="16"/>
      <c r="P12" s="56"/>
      <c r="Q12" s="57">
        <v>425</v>
      </c>
      <c r="R12" s="57"/>
      <c r="S12" s="7">
        <v>550</v>
      </c>
      <c r="T12" s="7"/>
      <c r="U12" s="7"/>
      <c r="V12" s="16"/>
      <c r="W12" s="64">
        <v>440</v>
      </c>
      <c r="X12" s="16">
        <v>490</v>
      </c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</row>
    <row r="13" spans="1:44" ht="24.75" customHeight="1">
      <c r="A13" s="6">
        <v>9</v>
      </c>
      <c r="B13" s="235" t="s">
        <v>107</v>
      </c>
      <c r="C13" s="236"/>
      <c r="D13" s="237"/>
      <c r="E13" s="224" t="s">
        <v>23</v>
      </c>
      <c r="F13" s="228">
        <v>1000</v>
      </c>
      <c r="G13" s="181" t="s">
        <v>103</v>
      </c>
      <c r="H13" s="182"/>
      <c r="I13" s="182"/>
      <c r="J13" s="182"/>
      <c r="K13" s="182"/>
      <c r="L13" s="182"/>
      <c r="M13" s="183"/>
      <c r="N13" s="181" t="s">
        <v>108</v>
      </c>
      <c r="O13" s="182"/>
      <c r="P13" s="182"/>
      <c r="Q13" s="182"/>
      <c r="R13" s="182"/>
      <c r="S13" s="182"/>
      <c r="T13" s="183"/>
      <c r="U13" s="181" t="s">
        <v>104</v>
      </c>
      <c r="V13" s="182"/>
      <c r="W13" s="182"/>
      <c r="X13" s="183"/>
      <c r="Y13" s="1"/>
      <c r="Z13" s="7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8" ht="24.75" customHeight="1">
      <c r="A14" s="49">
        <v>10</v>
      </c>
      <c r="B14" s="143" t="s">
        <v>33</v>
      </c>
      <c r="C14" s="49">
        <v>3001001</v>
      </c>
      <c r="D14" s="11" t="s">
        <v>105</v>
      </c>
      <c r="E14" s="224"/>
      <c r="F14" s="228"/>
      <c r="G14" s="181">
        <v>4500</v>
      </c>
      <c r="H14" s="182"/>
      <c r="I14" s="182"/>
      <c r="J14" s="182"/>
      <c r="K14" s="182"/>
      <c r="L14" s="182"/>
      <c r="M14" s="183"/>
      <c r="N14" s="181">
        <v>4650</v>
      </c>
      <c r="O14" s="182"/>
      <c r="P14" s="182"/>
      <c r="Q14" s="182"/>
      <c r="R14" s="182"/>
      <c r="S14" s="182"/>
      <c r="T14" s="183"/>
      <c r="U14" s="181">
        <v>4400</v>
      </c>
      <c r="V14" s="182"/>
      <c r="W14" s="182"/>
      <c r="X14" s="183"/>
      <c r="Y14" s="1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24.75" customHeight="1">
      <c r="A15" s="224">
        <v>11</v>
      </c>
      <c r="B15" s="232" t="s">
        <v>144</v>
      </c>
      <c r="C15" s="224">
        <v>3001002</v>
      </c>
      <c r="D15" s="11" t="s">
        <v>106</v>
      </c>
      <c r="E15" s="224"/>
      <c r="F15" s="228"/>
      <c r="G15" s="181">
        <v>5590</v>
      </c>
      <c r="H15" s="182"/>
      <c r="I15" s="182"/>
      <c r="J15" s="182"/>
      <c r="K15" s="182"/>
      <c r="L15" s="182"/>
      <c r="M15" s="183"/>
      <c r="N15" s="181">
        <v>5450</v>
      </c>
      <c r="O15" s="182"/>
      <c r="P15" s="182"/>
      <c r="Q15" s="182"/>
      <c r="R15" s="182"/>
      <c r="S15" s="182"/>
      <c r="T15" s="183"/>
      <c r="U15" s="181">
        <v>5700</v>
      </c>
      <c r="V15" s="182"/>
      <c r="W15" s="182"/>
      <c r="X15" s="183"/>
      <c r="Y15" s="1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24.75" customHeight="1">
      <c r="A16" s="224"/>
      <c r="B16" s="232"/>
      <c r="C16" s="224"/>
      <c r="D16" s="11" t="s">
        <v>143</v>
      </c>
      <c r="E16" s="224"/>
      <c r="F16" s="228"/>
      <c r="G16" s="181">
        <v>5300</v>
      </c>
      <c r="H16" s="182"/>
      <c r="I16" s="182"/>
      <c r="J16" s="182"/>
      <c r="K16" s="182"/>
      <c r="L16" s="182"/>
      <c r="M16" s="183"/>
      <c r="N16" s="181">
        <v>5150</v>
      </c>
      <c r="O16" s="182"/>
      <c r="P16" s="182"/>
      <c r="Q16" s="182"/>
      <c r="R16" s="182"/>
      <c r="S16" s="182"/>
      <c r="T16" s="183"/>
      <c r="U16" s="181">
        <v>5550</v>
      </c>
      <c r="V16" s="182"/>
      <c r="W16" s="182"/>
      <c r="X16" s="183"/>
      <c r="Y16" s="1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24.75" customHeight="1">
      <c r="A17" s="29">
        <v>12</v>
      </c>
      <c r="B17" s="15" t="s">
        <v>145</v>
      </c>
      <c r="C17" s="29">
        <v>3001004</v>
      </c>
      <c r="D17" s="11" t="s">
        <v>146</v>
      </c>
      <c r="E17" s="7" t="s">
        <v>23</v>
      </c>
      <c r="F17" s="9">
        <v>1000</v>
      </c>
      <c r="G17" s="181">
        <v>5540</v>
      </c>
      <c r="H17" s="182"/>
      <c r="I17" s="182"/>
      <c r="J17" s="182"/>
      <c r="K17" s="182"/>
      <c r="L17" s="182"/>
      <c r="M17" s="183"/>
      <c r="N17" s="181">
        <v>5390</v>
      </c>
      <c r="O17" s="182"/>
      <c r="P17" s="182"/>
      <c r="Q17" s="182"/>
      <c r="R17" s="182"/>
      <c r="S17" s="182"/>
      <c r="T17" s="183"/>
      <c r="U17" s="181">
        <v>5790</v>
      </c>
      <c r="V17" s="182"/>
      <c r="W17" s="182"/>
      <c r="X17" s="183"/>
      <c r="Y17" s="81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</row>
    <row r="18" spans="1:33" ht="19.5" customHeight="1">
      <c r="A18" s="19"/>
      <c r="B18" s="20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"/>
      <c r="Z18" s="73"/>
      <c r="AA18" s="1"/>
      <c r="AB18" s="1"/>
      <c r="AC18" s="1"/>
      <c r="AD18" s="1"/>
      <c r="AE18" s="1"/>
      <c r="AF18" s="1"/>
      <c r="AG18" s="1"/>
    </row>
    <row r="19" spans="1:33" ht="15" customHeight="1">
      <c r="A19" s="24"/>
      <c r="B19" s="25"/>
      <c r="C19" s="19"/>
      <c r="D19" s="26"/>
      <c r="E19" s="19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1"/>
      <c r="Z19" s="73"/>
      <c r="AA19" s="1"/>
      <c r="AB19" s="1"/>
      <c r="AC19" s="1"/>
      <c r="AD19" s="1"/>
      <c r="AE19" s="1"/>
      <c r="AF19" s="1"/>
      <c r="AG19" s="1"/>
    </row>
    <row r="20" spans="1:25" ht="30" customHeight="1">
      <c r="A20" s="231" t="s">
        <v>142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1"/>
    </row>
    <row r="21" spans="1:25" ht="15" customHeight="1">
      <c r="A21" s="4"/>
      <c r="B21" s="4"/>
      <c r="C21" s="4"/>
      <c r="D21" s="5"/>
      <c r="E21" s="220">
        <v>44377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1"/>
    </row>
    <row r="22" spans="1:42" ht="22.5" customHeight="1">
      <c r="A22" s="211" t="s">
        <v>0</v>
      </c>
      <c r="B22" s="205" t="s">
        <v>1</v>
      </c>
      <c r="C22" s="211" t="s">
        <v>2</v>
      </c>
      <c r="D22" s="233" t="s">
        <v>3</v>
      </c>
      <c r="E22" s="211" t="s">
        <v>4</v>
      </c>
      <c r="F22" s="211" t="s">
        <v>5</v>
      </c>
      <c r="G22" s="189" t="s">
        <v>6</v>
      </c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190"/>
      <c r="Y22" s="81"/>
      <c r="Z22" s="7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28.5" customHeight="1">
      <c r="A23" s="212"/>
      <c r="B23" s="206"/>
      <c r="C23" s="212"/>
      <c r="D23" s="234"/>
      <c r="E23" s="212"/>
      <c r="F23" s="212"/>
      <c r="G23" s="149" t="s">
        <v>7</v>
      </c>
      <c r="H23" s="149" t="s">
        <v>8</v>
      </c>
      <c r="I23" s="218" t="s">
        <v>15</v>
      </c>
      <c r="J23" s="219"/>
      <c r="K23" s="149" t="s">
        <v>16</v>
      </c>
      <c r="L23" s="149" t="s">
        <v>13</v>
      </c>
      <c r="M23" s="149" t="s">
        <v>14</v>
      </c>
      <c r="N23" s="218" t="s">
        <v>11</v>
      </c>
      <c r="O23" s="219"/>
      <c r="P23" s="218" t="s">
        <v>9</v>
      </c>
      <c r="Q23" s="219"/>
      <c r="R23" s="218" t="s">
        <v>12</v>
      </c>
      <c r="S23" s="219"/>
      <c r="T23" s="149" t="s">
        <v>10</v>
      </c>
      <c r="U23" s="149" t="s">
        <v>17</v>
      </c>
      <c r="V23" s="152" t="s">
        <v>18</v>
      </c>
      <c r="W23" s="149" t="s">
        <v>19</v>
      </c>
      <c r="X23" s="151" t="s">
        <v>20</v>
      </c>
      <c r="Y23" s="81"/>
      <c r="Z23" s="141"/>
      <c r="AA23" s="141"/>
      <c r="AB23" s="140"/>
      <c r="AC23" s="141"/>
      <c r="AD23" s="141"/>
      <c r="AE23" s="141"/>
      <c r="AF23" s="141"/>
      <c r="AG23" s="140"/>
      <c r="AH23" s="140"/>
      <c r="AI23" s="141"/>
      <c r="AJ23" s="141"/>
      <c r="AK23" s="140"/>
      <c r="AL23" s="140"/>
      <c r="AM23" s="140"/>
      <c r="AN23" s="140"/>
      <c r="AO23" s="129"/>
      <c r="AP23" s="1"/>
    </row>
    <row r="24" spans="1:54" ht="20.25" customHeight="1">
      <c r="A24" s="243">
        <v>13</v>
      </c>
      <c r="B24" s="207" t="s">
        <v>34</v>
      </c>
      <c r="C24" s="205">
        <v>3001005</v>
      </c>
      <c r="D24" s="31" t="s">
        <v>35</v>
      </c>
      <c r="E24" s="7" t="s">
        <v>23</v>
      </c>
      <c r="F24" s="30">
        <v>1000</v>
      </c>
      <c r="G24" s="173">
        <v>3211.25</v>
      </c>
      <c r="H24" s="174">
        <v>3260</v>
      </c>
      <c r="I24" s="178">
        <v>3241.25</v>
      </c>
      <c r="J24" s="179"/>
      <c r="K24" s="34">
        <v>3301.25</v>
      </c>
      <c r="L24" s="34">
        <v>3237.5</v>
      </c>
      <c r="M24" s="34">
        <v>3297.5</v>
      </c>
      <c r="N24" s="178">
        <v>3275</v>
      </c>
      <c r="O24" s="179"/>
      <c r="P24" s="178">
        <v>3366.875</v>
      </c>
      <c r="Q24" s="179"/>
      <c r="R24" s="178">
        <v>3363.125</v>
      </c>
      <c r="S24" s="179"/>
      <c r="T24" s="33">
        <v>3425</v>
      </c>
      <c r="U24" s="174">
        <v>3322.5</v>
      </c>
      <c r="V24" s="175">
        <v>3238.125</v>
      </c>
      <c r="W24" s="34">
        <v>3159.375</v>
      </c>
      <c r="X24" s="34">
        <v>3150</v>
      </c>
      <c r="Y24" s="81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84"/>
      <c r="AW24" s="84"/>
      <c r="AX24" s="84"/>
      <c r="AY24" s="84"/>
      <c r="AZ24" s="84"/>
      <c r="BA24" s="84"/>
      <c r="BB24" s="84"/>
    </row>
    <row r="25" spans="1:54" ht="21.75" customHeight="1">
      <c r="A25" s="243"/>
      <c r="B25" s="208"/>
      <c r="C25" s="206"/>
      <c r="D25" s="32" t="s">
        <v>36</v>
      </c>
      <c r="E25" s="7" t="s">
        <v>37</v>
      </c>
      <c r="F25" s="30"/>
      <c r="G25" s="33">
        <v>45.225</v>
      </c>
      <c r="H25" s="34">
        <v>46.2</v>
      </c>
      <c r="I25" s="178">
        <v>45.825</v>
      </c>
      <c r="J25" s="179"/>
      <c r="K25" s="34">
        <v>47.025</v>
      </c>
      <c r="L25" s="34">
        <v>45.75</v>
      </c>
      <c r="M25" s="34">
        <v>46.95</v>
      </c>
      <c r="N25" s="178">
        <v>46.5</v>
      </c>
      <c r="O25" s="179"/>
      <c r="P25" s="178">
        <v>48.3375</v>
      </c>
      <c r="Q25" s="179"/>
      <c r="R25" s="178">
        <v>48.2625</v>
      </c>
      <c r="S25" s="179"/>
      <c r="T25" s="34">
        <v>49.5</v>
      </c>
      <c r="U25" s="34">
        <v>47.45</v>
      </c>
      <c r="V25" s="65">
        <v>45.7625</v>
      </c>
      <c r="W25" s="34">
        <v>44.1875</v>
      </c>
      <c r="X25" s="34">
        <v>44</v>
      </c>
      <c r="Y25" s="81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84"/>
      <c r="AW25" s="84"/>
      <c r="AX25" s="84"/>
      <c r="AY25" s="86"/>
      <c r="AZ25" s="86"/>
      <c r="BA25" s="86"/>
      <c r="BB25" s="86"/>
    </row>
    <row r="26" spans="1:54" ht="20.25" customHeight="1">
      <c r="A26" s="243"/>
      <c r="B26" s="207" t="s">
        <v>38</v>
      </c>
      <c r="C26" s="205">
        <v>3001005</v>
      </c>
      <c r="D26" s="31" t="s">
        <v>39</v>
      </c>
      <c r="E26" s="7" t="s">
        <v>23</v>
      </c>
      <c r="F26" s="30">
        <v>1000</v>
      </c>
      <c r="G26" s="33">
        <v>2886.25</v>
      </c>
      <c r="H26" s="34">
        <v>2935</v>
      </c>
      <c r="I26" s="178">
        <v>2916.25</v>
      </c>
      <c r="J26" s="179"/>
      <c r="K26" s="34">
        <v>2976.25</v>
      </c>
      <c r="L26" s="34">
        <v>2912.5</v>
      </c>
      <c r="M26" s="34">
        <v>2972.5</v>
      </c>
      <c r="N26" s="178">
        <v>2950</v>
      </c>
      <c r="O26" s="179"/>
      <c r="P26" s="178">
        <v>3041.875</v>
      </c>
      <c r="Q26" s="179"/>
      <c r="R26" s="178">
        <v>3038.125</v>
      </c>
      <c r="S26" s="179"/>
      <c r="T26" s="34">
        <v>3100</v>
      </c>
      <c r="U26" s="34">
        <v>2997.5</v>
      </c>
      <c r="V26" s="34">
        <v>2913.125</v>
      </c>
      <c r="W26" s="34">
        <v>2834.375</v>
      </c>
      <c r="X26" s="34">
        <v>2825</v>
      </c>
      <c r="Y26" s="81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84"/>
      <c r="AW26" s="84"/>
      <c r="AX26" s="84"/>
      <c r="AY26" s="84"/>
      <c r="AZ26" s="84"/>
      <c r="BA26" s="84"/>
      <c r="BB26" s="84"/>
    </row>
    <row r="27" spans="1:54" ht="22.5" customHeight="1">
      <c r="A27" s="244"/>
      <c r="B27" s="208"/>
      <c r="C27" s="206"/>
      <c r="D27" s="32" t="s">
        <v>36</v>
      </c>
      <c r="E27" s="7" t="s">
        <v>37</v>
      </c>
      <c r="F27" s="30"/>
      <c r="G27" s="33">
        <v>38.725</v>
      </c>
      <c r="H27" s="34">
        <v>39.7</v>
      </c>
      <c r="I27" s="178">
        <v>39.325</v>
      </c>
      <c r="J27" s="179"/>
      <c r="K27" s="34">
        <v>40.525</v>
      </c>
      <c r="L27" s="34">
        <v>39.25</v>
      </c>
      <c r="M27" s="34">
        <v>40.45</v>
      </c>
      <c r="N27" s="178">
        <v>40</v>
      </c>
      <c r="O27" s="179"/>
      <c r="P27" s="178">
        <v>41.8375</v>
      </c>
      <c r="Q27" s="179"/>
      <c r="R27" s="178">
        <v>41.7625</v>
      </c>
      <c r="S27" s="179"/>
      <c r="T27" s="34">
        <v>43</v>
      </c>
      <c r="U27" s="34">
        <v>40.95</v>
      </c>
      <c r="V27" s="65">
        <v>39.2625</v>
      </c>
      <c r="W27" s="34">
        <v>37.6875</v>
      </c>
      <c r="X27" s="34">
        <v>37.5</v>
      </c>
      <c r="Y27" s="81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84"/>
      <c r="AW27" s="84"/>
      <c r="AX27" s="84"/>
      <c r="AY27" s="86"/>
      <c r="AZ27" s="86"/>
      <c r="BA27" s="86"/>
      <c r="BB27" s="86"/>
    </row>
    <row r="28" spans="1:54" ht="18.75" customHeight="1">
      <c r="A28" s="245">
        <v>14</v>
      </c>
      <c r="B28" s="207" t="s">
        <v>40</v>
      </c>
      <c r="C28" s="205">
        <v>3001006</v>
      </c>
      <c r="D28" s="31" t="s">
        <v>35</v>
      </c>
      <c r="E28" s="7" t="s">
        <v>23</v>
      </c>
      <c r="F28" s="30">
        <v>1000</v>
      </c>
      <c r="G28" s="33">
        <v>3833.75</v>
      </c>
      <c r="H28" s="34">
        <v>3882.5</v>
      </c>
      <c r="I28" s="178">
        <v>3863.75</v>
      </c>
      <c r="J28" s="179"/>
      <c r="K28" s="34">
        <v>3923.75</v>
      </c>
      <c r="L28" s="34">
        <v>3860</v>
      </c>
      <c r="M28" s="34">
        <v>3920</v>
      </c>
      <c r="N28" s="178">
        <v>3750</v>
      </c>
      <c r="O28" s="179"/>
      <c r="P28" s="178">
        <v>3841.875</v>
      </c>
      <c r="Q28" s="179"/>
      <c r="R28" s="178">
        <v>3838.125</v>
      </c>
      <c r="S28" s="179"/>
      <c r="T28" s="34">
        <v>3900</v>
      </c>
      <c r="U28" s="34">
        <v>4085</v>
      </c>
      <c r="V28" s="65">
        <v>4000.625</v>
      </c>
      <c r="W28" s="34">
        <v>3921.875</v>
      </c>
      <c r="X28" s="34">
        <v>3912.5</v>
      </c>
      <c r="Y28" s="81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84"/>
      <c r="AW28" s="84"/>
      <c r="AX28" s="84"/>
      <c r="AY28" s="86"/>
      <c r="AZ28" s="86"/>
      <c r="BA28" s="86"/>
      <c r="BB28" s="86"/>
    </row>
    <row r="29" spans="1:54" ht="21.75" customHeight="1">
      <c r="A29" s="244"/>
      <c r="B29" s="208"/>
      <c r="C29" s="206"/>
      <c r="D29" s="32" t="s">
        <v>36</v>
      </c>
      <c r="E29" s="7" t="s">
        <v>37</v>
      </c>
      <c r="F29" s="30"/>
      <c r="G29" s="33">
        <v>54.675000000000004</v>
      </c>
      <c r="H29" s="34">
        <v>55.65</v>
      </c>
      <c r="I29" s="178">
        <v>55.275</v>
      </c>
      <c r="J29" s="179"/>
      <c r="K29" s="34">
        <v>56.475</v>
      </c>
      <c r="L29" s="34">
        <v>55.2</v>
      </c>
      <c r="M29" s="34">
        <v>56.4</v>
      </c>
      <c r="N29" s="178">
        <v>53.2</v>
      </c>
      <c r="O29" s="179"/>
      <c r="P29" s="178">
        <v>55.0375</v>
      </c>
      <c r="Q29" s="179"/>
      <c r="R29" s="178">
        <v>54.9625</v>
      </c>
      <c r="S29" s="179"/>
      <c r="T29" s="34">
        <v>56.2</v>
      </c>
      <c r="U29" s="34">
        <v>59.7</v>
      </c>
      <c r="V29" s="65">
        <v>58.0125</v>
      </c>
      <c r="W29" s="34">
        <v>56.4375</v>
      </c>
      <c r="X29" s="34">
        <v>56.25</v>
      </c>
      <c r="Y29" s="81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84"/>
      <c r="AW29" s="84"/>
      <c r="AX29" s="84"/>
      <c r="AY29" s="86"/>
      <c r="AZ29" s="86"/>
      <c r="BA29" s="86"/>
      <c r="BB29" s="86"/>
    </row>
    <row r="30" spans="1:42" ht="22.5" customHeight="1">
      <c r="A30" s="7">
        <v>15</v>
      </c>
      <c r="B30" s="148" t="s">
        <v>112</v>
      </c>
      <c r="C30" s="7">
        <v>3003001</v>
      </c>
      <c r="D30" s="8"/>
      <c r="E30" s="7" t="s">
        <v>41</v>
      </c>
      <c r="F30" s="9">
        <v>1</v>
      </c>
      <c r="G30" s="35">
        <v>3.6</v>
      </c>
      <c r="H30" s="36"/>
      <c r="I30" s="223"/>
      <c r="J30" s="223"/>
      <c r="K30" s="48"/>
      <c r="L30" s="48"/>
      <c r="M30" s="48"/>
      <c r="N30" s="215"/>
      <c r="O30" s="238"/>
      <c r="P30" s="215"/>
      <c r="Q30" s="216"/>
      <c r="R30" s="223"/>
      <c r="S30" s="223"/>
      <c r="T30" s="48"/>
      <c r="U30" s="43"/>
      <c r="V30" s="48"/>
      <c r="W30" s="48"/>
      <c r="X30" s="48"/>
      <c r="Y30" s="1"/>
      <c r="Z30" s="47"/>
      <c r="AA30" s="47"/>
      <c r="AB30" s="61"/>
      <c r="AC30" s="47"/>
      <c r="AD30" s="47"/>
      <c r="AE30" s="47"/>
      <c r="AF30" s="47"/>
      <c r="AG30" s="61"/>
      <c r="AH30" s="61"/>
      <c r="AI30" s="47"/>
      <c r="AJ30" s="47"/>
      <c r="AK30" s="61"/>
      <c r="AL30" s="47"/>
      <c r="AM30" s="61"/>
      <c r="AN30" s="61"/>
      <c r="AO30" s="61"/>
      <c r="AP30" s="1"/>
    </row>
    <row r="31" spans="1:42" ht="18.75" customHeight="1">
      <c r="A31" s="205">
        <v>16</v>
      </c>
      <c r="B31" s="229" t="s">
        <v>113</v>
      </c>
      <c r="C31" s="205">
        <v>3003002</v>
      </c>
      <c r="D31" s="37" t="s">
        <v>42</v>
      </c>
      <c r="E31" s="205" t="s">
        <v>41</v>
      </c>
      <c r="F31" s="269">
        <v>1</v>
      </c>
      <c r="G31" s="38">
        <v>8.765</v>
      </c>
      <c r="H31" s="36"/>
      <c r="I31" s="223"/>
      <c r="J31" s="223"/>
      <c r="K31" s="48"/>
      <c r="L31" s="59"/>
      <c r="M31" s="66"/>
      <c r="N31" s="215"/>
      <c r="O31" s="238"/>
      <c r="P31" s="215"/>
      <c r="Q31" s="216"/>
      <c r="R31" s="223"/>
      <c r="S31" s="223"/>
      <c r="T31" s="48"/>
      <c r="U31" s="43"/>
      <c r="V31" s="48"/>
      <c r="W31" s="48"/>
      <c r="X31" s="59"/>
      <c r="Y31" s="1"/>
      <c r="Z31" s="47"/>
      <c r="AA31" s="47"/>
      <c r="AB31" s="61"/>
      <c r="AC31" s="47"/>
      <c r="AD31" s="47"/>
      <c r="AE31" s="47"/>
      <c r="AF31" s="47"/>
      <c r="AG31" s="61"/>
      <c r="AH31" s="61"/>
      <c r="AI31" s="47"/>
      <c r="AJ31" s="47"/>
      <c r="AK31" s="61"/>
      <c r="AL31" s="47"/>
      <c r="AM31" s="61"/>
      <c r="AN31" s="61"/>
      <c r="AO31" s="61"/>
      <c r="AP31" s="1"/>
    </row>
    <row r="32" spans="1:42" ht="18.75" customHeight="1">
      <c r="A32" s="225"/>
      <c r="B32" s="230"/>
      <c r="C32" s="225"/>
      <c r="D32" s="39" t="s">
        <v>43</v>
      </c>
      <c r="E32" s="225"/>
      <c r="F32" s="226"/>
      <c r="G32" s="38">
        <v>9.291</v>
      </c>
      <c r="H32" s="40"/>
      <c r="I32" s="223"/>
      <c r="J32" s="223"/>
      <c r="K32" s="43"/>
      <c r="L32" s="60"/>
      <c r="M32" s="67"/>
      <c r="N32" s="221"/>
      <c r="O32" s="222"/>
      <c r="P32" s="221"/>
      <c r="Q32" s="259"/>
      <c r="R32" s="223"/>
      <c r="S32" s="223"/>
      <c r="T32" s="43"/>
      <c r="U32" s="43"/>
      <c r="V32" s="48"/>
      <c r="W32" s="43"/>
      <c r="X32" s="60"/>
      <c r="Y32" s="1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61"/>
      <c r="AN32" s="47"/>
      <c r="AO32" s="47"/>
      <c r="AP32" s="1"/>
    </row>
    <row r="33" spans="1:41" s="1" customFormat="1" ht="18.75" customHeight="1">
      <c r="A33" s="206"/>
      <c r="B33" s="212"/>
      <c r="C33" s="206"/>
      <c r="D33" s="41" t="s">
        <v>44</v>
      </c>
      <c r="E33" s="206"/>
      <c r="F33" s="227"/>
      <c r="G33" s="42">
        <v>9.817</v>
      </c>
      <c r="H33" s="43"/>
      <c r="I33" s="223"/>
      <c r="J33" s="223"/>
      <c r="K33" s="43"/>
      <c r="L33" s="43"/>
      <c r="M33" s="43"/>
      <c r="N33" s="223"/>
      <c r="O33" s="223"/>
      <c r="P33" s="223"/>
      <c r="Q33" s="223"/>
      <c r="R33" s="223"/>
      <c r="S33" s="223"/>
      <c r="T33" s="43"/>
      <c r="U33" s="43"/>
      <c r="V33" s="48"/>
      <c r="W33" s="43"/>
      <c r="X33" s="43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61"/>
      <c r="AN33" s="47"/>
      <c r="AO33" s="47"/>
    </row>
    <row r="34" spans="1:42" ht="18.75" customHeight="1">
      <c r="A34" s="225">
        <v>17</v>
      </c>
      <c r="B34" s="251" t="s">
        <v>114</v>
      </c>
      <c r="C34" s="205">
        <v>3003003</v>
      </c>
      <c r="D34" s="41" t="s">
        <v>45</v>
      </c>
      <c r="E34" s="225" t="s">
        <v>41</v>
      </c>
      <c r="F34" s="226">
        <v>1</v>
      </c>
      <c r="G34" s="42">
        <v>7.8</v>
      </c>
      <c r="H34" s="48"/>
      <c r="I34" s="215"/>
      <c r="J34" s="216"/>
      <c r="K34" s="48"/>
      <c r="L34" s="48"/>
      <c r="M34" s="58"/>
      <c r="N34" s="215"/>
      <c r="O34" s="216"/>
      <c r="P34" s="215"/>
      <c r="Q34" s="216"/>
      <c r="R34" s="215"/>
      <c r="S34" s="216"/>
      <c r="T34" s="48"/>
      <c r="U34" s="48"/>
      <c r="V34" s="36"/>
      <c r="W34" s="48"/>
      <c r="X34" s="48"/>
      <c r="Y34" s="1"/>
      <c r="Z34" s="47"/>
      <c r="AA34" s="47"/>
      <c r="AB34" s="61"/>
      <c r="AC34" s="47"/>
      <c r="AD34" s="47"/>
      <c r="AE34" s="47"/>
      <c r="AF34" s="47"/>
      <c r="AG34" s="61"/>
      <c r="AH34" s="61"/>
      <c r="AI34" s="47"/>
      <c r="AJ34" s="47"/>
      <c r="AK34" s="61"/>
      <c r="AL34" s="61"/>
      <c r="AM34" s="47"/>
      <c r="AN34" s="61"/>
      <c r="AO34" s="61"/>
      <c r="AP34" s="1"/>
    </row>
    <row r="35" spans="1:42" ht="18.75" customHeight="1">
      <c r="A35" s="225"/>
      <c r="B35" s="230"/>
      <c r="C35" s="225"/>
      <c r="D35" s="41" t="s">
        <v>46</v>
      </c>
      <c r="E35" s="225"/>
      <c r="F35" s="226"/>
      <c r="G35" s="42">
        <v>8.268</v>
      </c>
      <c r="H35" s="48"/>
      <c r="I35" s="215"/>
      <c r="J35" s="216"/>
      <c r="K35" s="48"/>
      <c r="L35" s="48"/>
      <c r="M35" s="58"/>
      <c r="N35" s="215"/>
      <c r="O35" s="216"/>
      <c r="P35" s="215"/>
      <c r="Q35" s="216"/>
      <c r="R35" s="215"/>
      <c r="S35" s="216"/>
      <c r="T35" s="48"/>
      <c r="U35" s="48"/>
      <c r="V35" s="36"/>
      <c r="W35" s="48"/>
      <c r="X35" s="48"/>
      <c r="Y35" s="1"/>
      <c r="Z35" s="47"/>
      <c r="AA35" s="47"/>
      <c r="AB35" s="61"/>
      <c r="AC35" s="47"/>
      <c r="AD35" s="47"/>
      <c r="AE35" s="47"/>
      <c r="AF35" s="47"/>
      <c r="AG35" s="61"/>
      <c r="AH35" s="61"/>
      <c r="AI35" s="47"/>
      <c r="AJ35" s="47"/>
      <c r="AK35" s="61"/>
      <c r="AL35" s="61"/>
      <c r="AM35" s="47"/>
      <c r="AN35" s="61"/>
      <c r="AO35" s="61"/>
      <c r="AP35" s="1"/>
    </row>
    <row r="36" spans="1:42" ht="18.75" customHeight="1">
      <c r="A36" s="206"/>
      <c r="B36" s="212"/>
      <c r="C36" s="206"/>
      <c r="D36" s="41" t="s">
        <v>47</v>
      </c>
      <c r="E36" s="206"/>
      <c r="F36" s="227"/>
      <c r="G36" s="42">
        <v>8.658</v>
      </c>
      <c r="H36" s="48"/>
      <c r="I36" s="215"/>
      <c r="J36" s="216"/>
      <c r="K36" s="48"/>
      <c r="L36" s="48"/>
      <c r="M36" s="58"/>
      <c r="N36" s="215"/>
      <c r="O36" s="216"/>
      <c r="P36" s="215"/>
      <c r="Q36" s="216"/>
      <c r="R36" s="215"/>
      <c r="S36" s="216"/>
      <c r="T36" s="48"/>
      <c r="U36" s="48"/>
      <c r="V36" s="36"/>
      <c r="W36" s="48"/>
      <c r="X36" s="48"/>
      <c r="Y36" s="1"/>
      <c r="Z36" s="47"/>
      <c r="AA36" s="47"/>
      <c r="AB36" s="61"/>
      <c r="AC36" s="47"/>
      <c r="AD36" s="47"/>
      <c r="AE36" s="47"/>
      <c r="AF36" s="47"/>
      <c r="AG36" s="61"/>
      <c r="AH36" s="61"/>
      <c r="AI36" s="47"/>
      <c r="AJ36" s="47"/>
      <c r="AK36" s="61"/>
      <c r="AL36" s="61"/>
      <c r="AM36" s="47"/>
      <c r="AN36" s="61"/>
      <c r="AO36" s="61"/>
      <c r="AP36" s="1"/>
    </row>
    <row r="37" spans="1:42" ht="21.75" customHeight="1">
      <c r="A37" s="49">
        <v>18</v>
      </c>
      <c r="B37" s="143" t="s">
        <v>48</v>
      </c>
      <c r="C37" s="6">
        <v>3005002</v>
      </c>
      <c r="D37" s="39" t="s">
        <v>49</v>
      </c>
      <c r="E37" s="50" t="s">
        <v>50</v>
      </c>
      <c r="F37" s="51"/>
      <c r="G37" s="38">
        <v>0.6552</v>
      </c>
      <c r="H37" s="7"/>
      <c r="I37" s="252"/>
      <c r="J37" s="253"/>
      <c r="K37" s="6"/>
      <c r="L37" s="62"/>
      <c r="M37" s="18"/>
      <c r="N37" s="189"/>
      <c r="O37" s="190"/>
      <c r="P37" s="189"/>
      <c r="Q37" s="190"/>
      <c r="R37" s="189"/>
      <c r="S37" s="190"/>
      <c r="T37" s="62"/>
      <c r="U37" s="62"/>
      <c r="V37" s="68"/>
      <c r="W37" s="6"/>
      <c r="X37" s="62"/>
      <c r="Y37" s="1"/>
      <c r="Z37" s="47"/>
      <c r="AA37" s="21"/>
      <c r="AB37" s="23"/>
      <c r="AC37" s="21"/>
      <c r="AD37" s="21"/>
      <c r="AE37" s="21"/>
      <c r="AF37" s="21"/>
      <c r="AG37" s="23"/>
      <c r="AH37" s="23"/>
      <c r="AI37" s="144"/>
      <c r="AJ37" s="144"/>
      <c r="AK37" s="19"/>
      <c r="AL37" s="23"/>
      <c r="AM37" s="144"/>
      <c r="AN37" s="19"/>
      <c r="AO37" s="23"/>
      <c r="AP37" s="1"/>
    </row>
    <row r="38" spans="1:42" ht="25.5" customHeight="1">
      <c r="A38" s="205">
        <v>19</v>
      </c>
      <c r="B38" s="211" t="s">
        <v>51</v>
      </c>
      <c r="C38" s="7"/>
      <c r="D38" s="52" t="s">
        <v>52</v>
      </c>
      <c r="E38" s="7"/>
      <c r="F38" s="9"/>
      <c r="G38" s="14" t="s">
        <v>53</v>
      </c>
      <c r="H38" s="53"/>
      <c r="I38" s="213" t="s">
        <v>55</v>
      </c>
      <c r="J38" s="214"/>
      <c r="K38" s="69" t="s">
        <v>56</v>
      </c>
      <c r="L38" s="14"/>
      <c r="M38" s="53"/>
      <c r="N38" s="213"/>
      <c r="O38" s="214"/>
      <c r="P38" s="213" t="s">
        <v>54</v>
      </c>
      <c r="Q38" s="214"/>
      <c r="R38" s="213"/>
      <c r="S38" s="214"/>
      <c r="T38" s="14"/>
      <c r="U38" s="69"/>
      <c r="V38" s="70" t="s">
        <v>57</v>
      </c>
      <c r="W38" s="53"/>
      <c r="X38" s="14" t="s">
        <v>58</v>
      </c>
      <c r="Y38" s="1"/>
      <c r="Z38" s="77"/>
      <c r="AA38" s="77"/>
      <c r="AB38" s="142"/>
      <c r="AC38" s="77"/>
      <c r="AD38" s="77"/>
      <c r="AE38" s="77"/>
      <c r="AF38" s="77"/>
      <c r="AG38" s="142"/>
      <c r="AH38" s="1"/>
      <c r="AI38" s="77"/>
      <c r="AJ38" s="77"/>
      <c r="AK38" s="145"/>
      <c r="AL38" s="145"/>
      <c r="AM38" s="145"/>
      <c r="AN38" s="1"/>
      <c r="AO38" s="142"/>
      <c r="AP38" s="1"/>
    </row>
    <row r="39" spans="1:45" ht="18" customHeight="1">
      <c r="A39" s="206"/>
      <c r="B39" s="212"/>
      <c r="C39" s="7">
        <v>3005001</v>
      </c>
      <c r="D39" s="41" t="s">
        <v>59</v>
      </c>
      <c r="E39" s="7" t="s">
        <v>23</v>
      </c>
      <c r="F39" s="9">
        <v>1000</v>
      </c>
      <c r="G39" s="7">
        <v>500</v>
      </c>
      <c r="H39" s="54"/>
      <c r="I39" s="189">
        <v>450</v>
      </c>
      <c r="J39" s="190"/>
      <c r="K39" s="7">
        <v>460</v>
      </c>
      <c r="L39" s="7"/>
      <c r="M39" s="54"/>
      <c r="N39" s="189"/>
      <c r="O39" s="190"/>
      <c r="P39" s="189">
        <v>480</v>
      </c>
      <c r="Q39" s="190"/>
      <c r="R39" s="189"/>
      <c r="S39" s="190"/>
      <c r="T39" s="7"/>
      <c r="U39" s="7"/>
      <c r="V39" s="63">
        <v>470</v>
      </c>
      <c r="W39" s="54"/>
      <c r="X39" s="7">
        <v>440</v>
      </c>
      <c r="Y39" s="8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ht="18" customHeight="1">
      <c r="A40" s="7">
        <v>20</v>
      </c>
      <c r="B40" s="29" t="s">
        <v>60</v>
      </c>
      <c r="C40" s="7">
        <v>5503003</v>
      </c>
      <c r="D40" s="41" t="s">
        <v>61</v>
      </c>
      <c r="E40" s="7" t="s">
        <v>23</v>
      </c>
      <c r="F40" s="9">
        <v>1000</v>
      </c>
      <c r="G40" s="7">
        <v>225</v>
      </c>
      <c r="H40" s="7">
        <v>250</v>
      </c>
      <c r="I40" s="189">
        <v>220</v>
      </c>
      <c r="J40" s="190"/>
      <c r="K40" s="7">
        <v>220</v>
      </c>
      <c r="L40" s="7">
        <v>240</v>
      </c>
      <c r="M40" s="7">
        <v>250</v>
      </c>
      <c r="N40" s="189">
        <v>230</v>
      </c>
      <c r="O40" s="190"/>
      <c r="P40" s="189">
        <v>280</v>
      </c>
      <c r="Q40" s="190"/>
      <c r="R40" s="189">
        <v>260</v>
      </c>
      <c r="S40" s="190"/>
      <c r="T40" s="54">
        <v>240</v>
      </c>
      <c r="U40" s="7">
        <v>225</v>
      </c>
      <c r="V40" s="63">
        <v>230</v>
      </c>
      <c r="W40" s="54">
        <v>230</v>
      </c>
      <c r="X40" s="7">
        <v>235</v>
      </c>
      <c r="Y40" s="8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2" ht="19.5" customHeight="1">
      <c r="A41" s="204" t="s">
        <v>141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1"/>
      <c r="Z41" s="7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26" s="1" customFormat="1" ht="26.25" customHeight="1">
      <c r="A42" s="19"/>
      <c r="B42" s="44"/>
      <c r="C42" s="19"/>
      <c r="D42" s="45"/>
      <c r="E42" s="19"/>
      <c r="F42" s="27"/>
      <c r="G42" s="46"/>
      <c r="H42" s="47"/>
      <c r="I42" s="61"/>
      <c r="J42" s="61"/>
      <c r="K42" s="47"/>
      <c r="L42" s="61"/>
      <c r="M42" s="61"/>
      <c r="N42" s="61"/>
      <c r="O42" s="61"/>
      <c r="P42" s="47"/>
      <c r="Q42" s="47"/>
      <c r="R42" s="61"/>
      <c r="S42" s="61"/>
      <c r="T42" s="47"/>
      <c r="U42" s="61"/>
      <c r="V42" s="61"/>
      <c r="W42" s="47"/>
      <c r="X42" s="47"/>
      <c r="Z42" s="82"/>
    </row>
    <row r="43" spans="1:14" ht="19.5" customHeight="1">
      <c r="A43" s="1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</row>
    <row r="44" spans="1:4" ht="19.5" customHeight="1">
      <c r="A44" s="55"/>
      <c r="B44" s="55"/>
      <c r="C44" s="55"/>
      <c r="D44"/>
    </row>
    <row r="45" spans="1:4" ht="19.5" customHeight="1">
      <c r="A45" s="1"/>
      <c r="D45"/>
    </row>
    <row r="46" spans="1:4" ht="19.5" customHeight="1">
      <c r="A46" s="55"/>
      <c r="D46"/>
    </row>
    <row r="47" spans="1:4" ht="10.5" customHeight="1">
      <c r="A47" s="55"/>
      <c r="D47"/>
    </row>
    <row r="48" spans="1:25" ht="10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0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0.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0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0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0.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10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10.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10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10.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10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0.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10.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10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10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10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ht="10.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10.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10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4" ht="13.5" customHeight="1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</row>
    <row r="68" spans="1:24" ht="15" customHeight="1">
      <c r="A68" s="250" t="s">
        <v>62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</row>
    <row r="69" ht="15" customHeight="1" thickBot="1">
      <c r="D69"/>
    </row>
    <row r="70" spans="1:48" ht="22.5" customHeight="1">
      <c r="A70" s="87"/>
      <c r="B70" s="191" t="s">
        <v>1</v>
      </c>
      <c r="C70" s="193" t="s">
        <v>2</v>
      </c>
      <c r="D70" s="195" t="s">
        <v>3</v>
      </c>
      <c r="E70" s="193" t="s">
        <v>4</v>
      </c>
      <c r="F70" s="88"/>
      <c r="G70" s="89" t="s">
        <v>7</v>
      </c>
      <c r="H70" s="89" t="s">
        <v>8</v>
      </c>
      <c r="I70" s="246" t="s">
        <v>15</v>
      </c>
      <c r="J70" s="247"/>
      <c r="K70" s="89" t="s">
        <v>16</v>
      </c>
      <c r="L70" s="89" t="s">
        <v>13</v>
      </c>
      <c r="M70" s="89" t="s">
        <v>14</v>
      </c>
      <c r="N70" s="246" t="s">
        <v>11</v>
      </c>
      <c r="O70" s="247"/>
      <c r="P70" s="246" t="s">
        <v>9</v>
      </c>
      <c r="Q70" s="247"/>
      <c r="R70" s="246" t="s">
        <v>12</v>
      </c>
      <c r="S70" s="247"/>
      <c r="T70" s="89" t="s">
        <v>10</v>
      </c>
      <c r="U70" s="89" t="s">
        <v>17</v>
      </c>
      <c r="V70" s="89" t="s">
        <v>18</v>
      </c>
      <c r="W70" s="89" t="s">
        <v>19</v>
      </c>
      <c r="X70" s="133" t="s">
        <v>20</v>
      </c>
      <c r="AB70" s="1"/>
      <c r="AC70" s="140"/>
      <c r="AD70" s="140"/>
      <c r="AE70" s="140"/>
      <c r="AF70" s="140"/>
      <c r="AG70" s="140"/>
      <c r="AH70" s="141"/>
      <c r="AI70" s="141"/>
      <c r="AJ70" s="141"/>
      <c r="AK70" s="141"/>
      <c r="AL70" s="140"/>
      <c r="AM70" s="140"/>
      <c r="AN70" s="141"/>
      <c r="AO70" s="141"/>
      <c r="AP70" s="140"/>
      <c r="AQ70" s="140"/>
      <c r="AR70" s="140"/>
      <c r="AS70" s="140"/>
      <c r="AT70" s="129"/>
      <c r="AU70" s="1"/>
      <c r="AV70" s="1"/>
    </row>
    <row r="71" spans="1:48" ht="15" thickBot="1">
      <c r="A71" s="90"/>
      <c r="B71" s="192"/>
      <c r="C71" s="194"/>
      <c r="D71" s="196"/>
      <c r="E71" s="194"/>
      <c r="F71" s="91"/>
      <c r="G71" s="186" t="s">
        <v>63</v>
      </c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8"/>
      <c r="AB71" s="1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"/>
      <c r="AV71" s="1"/>
    </row>
    <row r="72" spans="1:48" ht="14.25" customHeight="1" thickBot="1">
      <c r="A72" s="92"/>
      <c r="B72" s="201" t="s">
        <v>64</v>
      </c>
      <c r="C72" s="93"/>
      <c r="D72" s="94" t="s">
        <v>65</v>
      </c>
      <c r="E72" s="95"/>
      <c r="F72" s="93"/>
      <c r="G72" s="96" t="s">
        <v>109</v>
      </c>
      <c r="H72" s="96">
        <v>160</v>
      </c>
      <c r="I72" s="128">
        <v>110</v>
      </c>
      <c r="J72" s="96"/>
      <c r="K72" s="96">
        <v>270</v>
      </c>
      <c r="L72" s="128">
        <v>100</v>
      </c>
      <c r="M72" s="128">
        <v>260</v>
      </c>
      <c r="N72" s="128">
        <v>0</v>
      </c>
      <c r="O72" s="128"/>
      <c r="P72" s="96">
        <v>245</v>
      </c>
      <c r="Q72" s="96"/>
      <c r="R72" s="128">
        <v>235</v>
      </c>
      <c r="S72" s="128"/>
      <c r="T72" s="96">
        <v>400</v>
      </c>
      <c r="U72" s="96">
        <v>460</v>
      </c>
      <c r="V72" s="96">
        <v>235</v>
      </c>
      <c r="W72" s="96">
        <v>25</v>
      </c>
      <c r="X72" s="134">
        <v>0</v>
      </c>
      <c r="AB72" s="1"/>
      <c r="AC72" s="101"/>
      <c r="AD72" s="101"/>
      <c r="AE72" s="101"/>
      <c r="AF72" s="101"/>
      <c r="AG72" s="101"/>
      <c r="AH72" s="25"/>
      <c r="AI72" s="25"/>
      <c r="AJ72" s="25"/>
      <c r="AK72" s="25"/>
      <c r="AL72" s="101"/>
      <c r="AM72" s="101"/>
      <c r="AN72" s="25"/>
      <c r="AO72" s="25"/>
      <c r="AP72" s="101"/>
      <c r="AQ72" s="101"/>
      <c r="AR72" s="101"/>
      <c r="AS72" s="101"/>
      <c r="AT72" s="101"/>
      <c r="AU72" s="1"/>
      <c r="AV72" s="1"/>
    </row>
    <row r="73" spans="1:48" ht="14.25">
      <c r="A73" s="97"/>
      <c r="B73" s="202"/>
      <c r="C73" s="1"/>
      <c r="D73" s="99" t="s">
        <v>67</v>
      </c>
      <c r="E73" s="100"/>
      <c r="F73" s="100"/>
      <c r="G73" s="101" t="s">
        <v>66</v>
      </c>
      <c r="H73" s="96">
        <v>160</v>
      </c>
      <c r="I73" s="128">
        <v>110</v>
      </c>
      <c r="J73" s="96"/>
      <c r="K73" s="96">
        <v>270</v>
      </c>
      <c r="L73" s="128">
        <v>100</v>
      </c>
      <c r="M73" s="128">
        <v>260</v>
      </c>
      <c r="N73" s="25">
        <v>0</v>
      </c>
      <c r="O73" s="25"/>
      <c r="P73" s="101">
        <v>245</v>
      </c>
      <c r="Q73" s="101"/>
      <c r="R73" s="25">
        <v>235</v>
      </c>
      <c r="S73" s="25"/>
      <c r="T73" s="101">
        <v>400</v>
      </c>
      <c r="U73" s="101">
        <v>460</v>
      </c>
      <c r="V73" s="101">
        <v>235</v>
      </c>
      <c r="W73" s="101">
        <v>25</v>
      </c>
      <c r="X73" s="135">
        <v>0</v>
      </c>
      <c r="AB73" s="100"/>
      <c r="AC73" s="101"/>
      <c r="AD73" s="101"/>
      <c r="AE73" s="101"/>
      <c r="AF73" s="129"/>
      <c r="AG73" s="129"/>
      <c r="AH73" s="74"/>
      <c r="AI73" s="74"/>
      <c r="AJ73" s="25"/>
      <c r="AK73" s="25"/>
      <c r="AL73" s="101"/>
      <c r="AM73" s="101"/>
      <c r="AN73" s="25"/>
      <c r="AO73" s="25"/>
      <c r="AP73" s="101"/>
      <c r="AQ73" s="101"/>
      <c r="AR73" s="101"/>
      <c r="AS73" s="101"/>
      <c r="AT73" s="101"/>
      <c r="AU73" s="1"/>
      <c r="AV73" s="1"/>
    </row>
    <row r="74" spans="1:48" ht="14.25" customHeight="1">
      <c r="A74" s="97"/>
      <c r="B74" s="202"/>
      <c r="C74" s="102"/>
      <c r="D74" s="103" t="s">
        <v>68</v>
      </c>
      <c r="E74" s="103" t="s">
        <v>37</v>
      </c>
      <c r="F74" s="103"/>
      <c r="G74" s="267" t="s">
        <v>69</v>
      </c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8"/>
      <c r="AB74" s="103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1"/>
      <c r="AV74" s="1"/>
    </row>
    <row r="75" spans="1:48" ht="14.25">
      <c r="A75" s="97"/>
      <c r="B75" s="202"/>
      <c r="C75" s="102"/>
      <c r="D75" s="104" t="s">
        <v>70</v>
      </c>
      <c r="E75" s="103" t="s">
        <v>37</v>
      </c>
      <c r="F75" s="103"/>
      <c r="G75" s="105">
        <f>SUM(30*0.75)</f>
        <v>22.5</v>
      </c>
      <c r="H75" s="106">
        <f>SUM(H72*0.75)</f>
        <v>120</v>
      </c>
      <c r="I75" s="106">
        <f>I72*0.75</f>
        <v>82.5</v>
      </c>
      <c r="J75" s="106"/>
      <c r="K75" s="106">
        <f>SUM(K72*0.75)</f>
        <v>202.5</v>
      </c>
      <c r="L75" s="106">
        <f>SUM(L72*0.75)</f>
        <v>75</v>
      </c>
      <c r="M75" s="106">
        <f>M72*0.75</f>
        <v>195</v>
      </c>
      <c r="N75" s="106">
        <f>SUM(N72*0.75)</f>
        <v>0</v>
      </c>
      <c r="O75" s="106"/>
      <c r="P75" s="106">
        <f aca="true" t="shared" si="0" ref="P75:R76">SUM(P72*0.75)</f>
        <v>183.75</v>
      </c>
      <c r="Q75" s="106"/>
      <c r="R75" s="106">
        <f t="shared" si="0"/>
        <v>176.25</v>
      </c>
      <c r="S75" s="106"/>
      <c r="T75" s="106">
        <f aca="true" t="shared" si="1" ref="T75:X76">SUM(T72*0.75)</f>
        <v>300</v>
      </c>
      <c r="U75" s="106">
        <f>SUM(U72*0.75)</f>
        <v>345</v>
      </c>
      <c r="V75" s="106">
        <f t="shared" si="1"/>
        <v>176.25</v>
      </c>
      <c r="W75" s="106">
        <f t="shared" si="1"/>
        <v>18.75</v>
      </c>
      <c r="X75" s="136">
        <f t="shared" si="1"/>
        <v>0</v>
      </c>
      <c r="AB75" s="103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"/>
      <c r="AV75" s="1"/>
    </row>
    <row r="76" spans="1:48" ht="14.25">
      <c r="A76" s="97"/>
      <c r="B76" s="203"/>
      <c r="C76" s="1"/>
      <c r="D76" s="107" t="s">
        <v>71</v>
      </c>
      <c r="E76" s="47" t="s">
        <v>37</v>
      </c>
      <c r="F76" s="1"/>
      <c r="G76" s="105">
        <f>SUM(30*0.75)</f>
        <v>22.5</v>
      </c>
      <c r="H76" s="108">
        <f>SUM(H73*0.75)</f>
        <v>120</v>
      </c>
      <c r="I76" s="106">
        <f>I73*0.75</f>
        <v>82.5</v>
      </c>
      <c r="J76" s="130"/>
      <c r="K76" s="130">
        <f>SUM(K73*0.75)</f>
        <v>202.5</v>
      </c>
      <c r="L76" s="108">
        <f>SUM(L73*0.75)</f>
        <v>75</v>
      </c>
      <c r="M76" s="106">
        <f>M73*0.75</f>
        <v>195</v>
      </c>
      <c r="N76" s="108">
        <f>SUM(N73*0.75)</f>
        <v>0</v>
      </c>
      <c r="O76" s="108"/>
      <c r="P76" s="108">
        <f t="shared" si="0"/>
        <v>183.75</v>
      </c>
      <c r="Q76" s="108"/>
      <c r="R76" s="108">
        <f t="shared" si="0"/>
        <v>176.25</v>
      </c>
      <c r="S76" s="108"/>
      <c r="T76" s="108">
        <f t="shared" si="1"/>
        <v>300</v>
      </c>
      <c r="U76" s="108">
        <f t="shared" si="1"/>
        <v>345</v>
      </c>
      <c r="V76" s="108">
        <f t="shared" si="1"/>
        <v>176.25</v>
      </c>
      <c r="W76" s="108">
        <f t="shared" si="1"/>
        <v>18.75</v>
      </c>
      <c r="X76" s="137">
        <f t="shared" si="1"/>
        <v>0</v>
      </c>
      <c r="AB76" s="1"/>
      <c r="AC76" s="105"/>
      <c r="AD76" s="108"/>
      <c r="AE76" s="108"/>
      <c r="AF76" s="130"/>
      <c r="AG76" s="130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"/>
      <c r="AV76" s="1"/>
    </row>
    <row r="77" spans="1:48" ht="14.25" customHeight="1">
      <c r="A77" s="109"/>
      <c r="B77" s="256" t="s">
        <v>72</v>
      </c>
      <c r="C77" s="110"/>
      <c r="D77" s="111" t="s">
        <v>73</v>
      </c>
      <c r="E77" s="112" t="s">
        <v>37</v>
      </c>
      <c r="F77" s="113" t="s">
        <v>74</v>
      </c>
      <c r="G77" s="222" t="s">
        <v>75</v>
      </c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59"/>
      <c r="AB77" s="81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1"/>
      <c r="AV77" s="1"/>
    </row>
    <row r="78" spans="1:48" ht="14.25">
      <c r="A78" s="114"/>
      <c r="B78" s="254"/>
      <c r="C78" s="98"/>
      <c r="D78" s="115" t="s">
        <v>76</v>
      </c>
      <c r="E78" s="47" t="s">
        <v>37</v>
      </c>
      <c r="F78" s="81" t="s">
        <v>74</v>
      </c>
      <c r="G78" s="241">
        <v>1100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2"/>
      <c r="AB78" s="81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1"/>
      <c r="AV78" s="1"/>
    </row>
    <row r="79" spans="1:48" ht="14.25">
      <c r="A79" s="114"/>
      <c r="B79" s="255"/>
      <c r="C79" s="98"/>
      <c r="D79" s="116" t="s">
        <v>77</v>
      </c>
      <c r="E79" s="99" t="s">
        <v>37</v>
      </c>
      <c r="F79" s="81" t="s">
        <v>74</v>
      </c>
      <c r="G79" s="263" t="s">
        <v>78</v>
      </c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4"/>
      <c r="AB79" s="81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1"/>
      <c r="AV79" s="1"/>
    </row>
    <row r="80" spans="1:48" ht="16.5" customHeight="1">
      <c r="A80" s="109"/>
      <c r="B80" s="256" t="s">
        <v>79</v>
      </c>
      <c r="C80" s="260" t="s">
        <v>80</v>
      </c>
      <c r="D80" s="117"/>
      <c r="E80" s="111"/>
      <c r="F80" s="199" t="s">
        <v>81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200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"/>
      <c r="AV80" s="1"/>
    </row>
    <row r="81" spans="1:48" ht="16.5" customHeight="1">
      <c r="A81" s="114"/>
      <c r="B81" s="254"/>
      <c r="C81" s="261"/>
      <c r="D81" s="115" t="s">
        <v>82</v>
      </c>
      <c r="E81" s="47" t="s">
        <v>37</v>
      </c>
      <c r="F81" s="61" t="s">
        <v>83</v>
      </c>
      <c r="G81" s="118">
        <f>SUM((G75+5445)*0.5+1100)</f>
        <v>3833.75</v>
      </c>
      <c r="H81" s="118">
        <f aca="true" t="shared" si="2" ref="H81:M81">SUM((H75+5445)*0.5+1100)</f>
        <v>3882.5</v>
      </c>
      <c r="I81" s="118">
        <f>SUM((I75+5445)*0.5+1100)</f>
        <v>3863.75</v>
      </c>
      <c r="J81" s="118"/>
      <c r="K81" s="118">
        <f>SUM((K75+5445)*0.5+1100)</f>
        <v>3923.75</v>
      </c>
      <c r="L81" s="118">
        <f t="shared" si="2"/>
        <v>3860</v>
      </c>
      <c r="M81" s="118">
        <f t="shared" si="2"/>
        <v>3920</v>
      </c>
      <c r="N81" s="118">
        <f>SUM((N75+5300)*0.5+1100)</f>
        <v>3750</v>
      </c>
      <c r="O81" s="118"/>
      <c r="P81" s="118">
        <f aca="true" t="shared" si="3" ref="O81:T81">SUM((P75+5300)*0.5+1100)</f>
        <v>3841.875</v>
      </c>
      <c r="Q81" s="118"/>
      <c r="R81" s="118">
        <f t="shared" si="3"/>
        <v>3838.125</v>
      </c>
      <c r="S81" s="118"/>
      <c r="T81" s="118">
        <f t="shared" si="3"/>
        <v>3900</v>
      </c>
      <c r="U81" s="118">
        <f>SUM((U75+5625)*0.5+1100)</f>
        <v>4085</v>
      </c>
      <c r="V81" s="118">
        <f>SUM((V75+5625)*0.5+1100)</f>
        <v>4000.625</v>
      </c>
      <c r="W81" s="118">
        <f>SUM((W75+5625)*0.5+1100)</f>
        <v>3921.875</v>
      </c>
      <c r="X81" s="118">
        <f>SUM((X75+5625)*0.5+1100)</f>
        <v>3912.5</v>
      </c>
      <c r="Y81" s="138"/>
      <c r="Z81" s="139" t="s">
        <v>84</v>
      </c>
      <c r="AA81" s="131" t="s">
        <v>85</v>
      </c>
      <c r="AB81" s="61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9"/>
      <c r="AT81" s="119"/>
      <c r="AU81" s="1"/>
      <c r="AV81" s="1"/>
    </row>
    <row r="82" spans="1:48" ht="16.5" customHeight="1">
      <c r="A82" s="114"/>
      <c r="B82" s="254" t="s">
        <v>86</v>
      </c>
      <c r="C82" s="261"/>
      <c r="D82" s="257" t="s">
        <v>87</v>
      </c>
      <c r="E82" s="99"/>
      <c r="F82" s="239" t="s">
        <v>88</v>
      </c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40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"/>
      <c r="AV82" s="1"/>
    </row>
    <row r="83" spans="1:48" ht="16.5" customHeight="1">
      <c r="A83" s="114"/>
      <c r="B83" s="255"/>
      <c r="C83" s="262"/>
      <c r="D83" s="258"/>
      <c r="E83" s="99" t="s">
        <v>37</v>
      </c>
      <c r="F83" s="81"/>
      <c r="G83" s="120">
        <f>SUM((G75+5445)*0.01)</f>
        <v>54.675000000000004</v>
      </c>
      <c r="H83" s="120">
        <f aca="true" t="shared" si="4" ref="H83:M83">SUM((H75+5445)*0.01)</f>
        <v>55.65</v>
      </c>
      <c r="I83" s="120">
        <f t="shared" si="4"/>
        <v>55.275</v>
      </c>
      <c r="J83" s="120"/>
      <c r="K83" s="120">
        <f>SUM((K75+5445)*0.01)</f>
        <v>56.475</v>
      </c>
      <c r="L83" s="120">
        <f t="shared" si="4"/>
        <v>55.2</v>
      </c>
      <c r="M83" s="120">
        <f t="shared" si="4"/>
        <v>56.4</v>
      </c>
      <c r="N83" s="120">
        <f>SUM((N75+5300)*0.01)</f>
        <v>53</v>
      </c>
      <c r="O83" s="120"/>
      <c r="P83" s="120">
        <f>SUM((P75+5300)*0.01)</f>
        <v>54.8375</v>
      </c>
      <c r="Q83" s="120"/>
      <c r="R83" s="120">
        <f>SUM((R75+5300)*0.01)</f>
        <v>54.7625</v>
      </c>
      <c r="S83" s="120"/>
      <c r="T83" s="120">
        <f>SUM((T75+5300)*0.01)</f>
        <v>56</v>
      </c>
      <c r="U83" s="120">
        <f>SUM((U75+5625)*0.01)</f>
        <v>59.7</v>
      </c>
      <c r="V83" s="120">
        <f>SUM((V75+5625)*0.01)</f>
        <v>58.0125</v>
      </c>
      <c r="W83" s="120">
        <f>SUM((W75+5625)*0.01)</f>
        <v>56.4375</v>
      </c>
      <c r="X83" s="120">
        <f>SUM((X75+5625)*0.01)</f>
        <v>56.25</v>
      </c>
      <c r="AB83" s="81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"/>
      <c r="AV83" s="1"/>
    </row>
    <row r="84" spans="1:48" ht="21" customHeight="1">
      <c r="A84" s="109"/>
      <c r="B84" s="256" t="s">
        <v>79</v>
      </c>
      <c r="C84" s="260" t="s">
        <v>89</v>
      </c>
      <c r="D84" s="117"/>
      <c r="E84" s="111"/>
      <c r="F84" s="199" t="s">
        <v>90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200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"/>
      <c r="AV84" s="1"/>
    </row>
    <row r="85" spans="1:48" ht="14.25">
      <c r="A85" s="114"/>
      <c r="B85" s="254"/>
      <c r="C85" s="261"/>
      <c r="D85" s="99" t="s">
        <v>91</v>
      </c>
      <c r="E85" s="47" t="s">
        <v>37</v>
      </c>
      <c r="F85" s="61" t="s">
        <v>83</v>
      </c>
      <c r="G85" s="118">
        <f>SUM((G75+4500)*0.5+950)</f>
        <v>3211.25</v>
      </c>
      <c r="H85" s="118">
        <f>SUM((H75+4500)*0.5+950)</f>
        <v>3260</v>
      </c>
      <c r="I85" s="118">
        <f>SUM((I75+4500)*0.5+950)</f>
        <v>3241.25</v>
      </c>
      <c r="J85" s="118"/>
      <c r="K85" s="118">
        <f>SUM((K75+4500)*0.5+950)</f>
        <v>3301.25</v>
      </c>
      <c r="L85" s="118">
        <f>SUM((L75+4500)*0.5+950)</f>
        <v>3237.5</v>
      </c>
      <c r="M85" s="118">
        <f>SUM((M75+4500)*0.5+950)</f>
        <v>3297.5</v>
      </c>
      <c r="N85" s="118">
        <f>SUM((N75+4650)*0.5+950)</f>
        <v>3275</v>
      </c>
      <c r="O85" s="118"/>
      <c r="P85" s="118">
        <f>SUM((P75+4650)*0.5+950)</f>
        <v>3366.875</v>
      </c>
      <c r="Q85" s="118"/>
      <c r="R85" s="118">
        <f>SUM((R75+4650)*0.5+950)</f>
        <v>3363.125</v>
      </c>
      <c r="S85" s="118"/>
      <c r="T85" s="118">
        <f>SUM((T75+4650)*0.5+950)</f>
        <v>3425</v>
      </c>
      <c r="U85" s="118">
        <f>SUM((U75+4400)*0.5+950)</f>
        <v>3322.5</v>
      </c>
      <c r="V85" s="118">
        <f>SUM((V75+4400)*0.5+950)</f>
        <v>3238.125</v>
      </c>
      <c r="W85" s="118">
        <f>SUM((W75+4400)*0.5+950)</f>
        <v>3159.375</v>
      </c>
      <c r="X85" s="118">
        <f>SUM((X75+4400)*0.5+950)</f>
        <v>3150</v>
      </c>
      <c r="Z85" s="139">
        <v>300105</v>
      </c>
      <c r="AB85" s="61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9"/>
      <c r="AT85" s="119"/>
      <c r="AU85" s="1"/>
      <c r="AV85" s="1"/>
    </row>
    <row r="86" spans="1:48" ht="14.25" customHeight="1">
      <c r="A86" s="114"/>
      <c r="B86" s="254" t="s">
        <v>86</v>
      </c>
      <c r="C86" s="261"/>
      <c r="D86" s="265" t="s">
        <v>92</v>
      </c>
      <c r="E86" s="99"/>
      <c r="F86" s="239" t="s">
        <v>93</v>
      </c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40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"/>
      <c r="AV86" s="1"/>
    </row>
    <row r="87" spans="1:48" ht="20.25" customHeight="1">
      <c r="A87" s="114"/>
      <c r="B87" s="255"/>
      <c r="C87" s="262"/>
      <c r="D87" s="266"/>
      <c r="E87" s="99" t="s">
        <v>37</v>
      </c>
      <c r="F87" s="81"/>
      <c r="G87" s="120">
        <f>SUM((G75+4500)*0.01)</f>
        <v>45.225</v>
      </c>
      <c r="H87" s="120">
        <f>SUM((H75+4500)*0.01)</f>
        <v>46.2</v>
      </c>
      <c r="I87" s="120">
        <f>SUM((I75+4500)*0.01)</f>
        <v>45.825</v>
      </c>
      <c r="J87" s="120"/>
      <c r="K87" s="120">
        <f>SUM((K75+4500)*0.01)</f>
        <v>47.025</v>
      </c>
      <c r="L87" s="120">
        <f>SUM((L75+4500)*0.01)</f>
        <v>45.75</v>
      </c>
      <c r="M87" s="120">
        <f>SUM((M75+4500)*0.01)</f>
        <v>46.95</v>
      </c>
      <c r="N87" s="120">
        <f>SUM((N75+4650)*0.01)</f>
        <v>46.5</v>
      </c>
      <c r="O87" s="120"/>
      <c r="P87" s="120">
        <f>SUM((P75+4650)*0.01)</f>
        <v>48.3375</v>
      </c>
      <c r="Q87" s="120"/>
      <c r="R87" s="120">
        <f>SUM((R75+4650)*0.01)</f>
        <v>48.2625</v>
      </c>
      <c r="S87" s="120"/>
      <c r="T87" s="120">
        <f>SUM((T75+4650)*0.01)</f>
        <v>49.5</v>
      </c>
      <c r="U87" s="120">
        <f>SUM((U75+4400)*0.01)</f>
        <v>47.45</v>
      </c>
      <c r="V87" s="120">
        <f>SUM((V75+4400)*0.01)</f>
        <v>45.7625</v>
      </c>
      <c r="W87" s="120">
        <f>SUM((W75+4400)*0.01)</f>
        <v>44.1875</v>
      </c>
      <c r="X87" s="120">
        <f>SUM((X75+4400)*0.01)</f>
        <v>44</v>
      </c>
      <c r="AB87" s="81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"/>
      <c r="AV87" s="1"/>
    </row>
    <row r="88" spans="1:48" ht="16.5" customHeight="1">
      <c r="A88" s="109"/>
      <c r="B88" s="256" t="s">
        <v>79</v>
      </c>
      <c r="C88" s="260" t="s">
        <v>94</v>
      </c>
      <c r="D88" s="117"/>
      <c r="E88" s="111"/>
      <c r="F88" s="199" t="s">
        <v>95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200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"/>
      <c r="AV88" s="1"/>
    </row>
    <row r="89" spans="1:48" ht="16.5" customHeight="1">
      <c r="A89" s="114"/>
      <c r="B89" s="254"/>
      <c r="C89" s="261"/>
      <c r="D89" s="115" t="s">
        <v>96</v>
      </c>
      <c r="E89" s="47" t="s">
        <v>37</v>
      </c>
      <c r="F89" s="61" t="s">
        <v>83</v>
      </c>
      <c r="G89" s="118">
        <f>SUM((G76+3850)*0.5+950)</f>
        <v>2886.25</v>
      </c>
      <c r="H89" s="118">
        <f>SUM((H76+3850)*0.5+950)</f>
        <v>2935</v>
      </c>
      <c r="I89" s="118">
        <f>SUM((I76+3850)*0.5+950)</f>
        <v>2916.25</v>
      </c>
      <c r="J89" s="118"/>
      <c r="K89" s="118">
        <f>SUM((K76+3850)*0.5+950)</f>
        <v>2976.25</v>
      </c>
      <c r="L89" s="118">
        <f>SUM((L76+3850)*0.5+950)</f>
        <v>2912.5</v>
      </c>
      <c r="M89" s="118">
        <f>SUM((M76+3850)*0.5+950)</f>
        <v>2972.5</v>
      </c>
      <c r="N89" s="118">
        <f>SUM((N76+4000)*0.5+950)</f>
        <v>2950</v>
      </c>
      <c r="O89" s="118"/>
      <c r="P89" s="118">
        <f>SUM((P76+4000)*0.5+950)</f>
        <v>3041.875</v>
      </c>
      <c r="Q89" s="118"/>
      <c r="R89" s="118">
        <f>SUM((R76+4000)*0.5+950)</f>
        <v>3038.125</v>
      </c>
      <c r="S89" s="118"/>
      <c r="T89" s="118">
        <f>SUM((T76+4000)*0.5+950)</f>
        <v>3100</v>
      </c>
      <c r="U89" s="118">
        <f>SUM((U76+3750)*0.5+950)</f>
        <v>2997.5</v>
      </c>
      <c r="V89" s="118">
        <f>SUM((V76+3750)*0.5+950)</f>
        <v>2913.125</v>
      </c>
      <c r="W89" s="118">
        <f>SUM((W76+3750)*0.5+950)</f>
        <v>2834.375</v>
      </c>
      <c r="X89" s="118">
        <f>SUM((X76+3750)*0.5+950)</f>
        <v>2825</v>
      </c>
      <c r="Y89" s="138"/>
      <c r="Z89" s="139">
        <v>300105</v>
      </c>
      <c r="AB89" s="61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9"/>
      <c r="AT89" s="119"/>
      <c r="AU89" s="1"/>
      <c r="AV89" s="1"/>
    </row>
    <row r="90" spans="1:48" ht="16.5" customHeight="1">
      <c r="A90" s="114"/>
      <c r="B90" s="254" t="s">
        <v>86</v>
      </c>
      <c r="C90" s="261"/>
      <c r="D90" s="257" t="s">
        <v>87</v>
      </c>
      <c r="E90" s="99"/>
      <c r="F90" s="239" t="s">
        <v>97</v>
      </c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40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"/>
      <c r="AV90" s="1"/>
    </row>
    <row r="91" spans="1:48" ht="16.5" customHeight="1">
      <c r="A91" s="121"/>
      <c r="B91" s="255"/>
      <c r="C91" s="262"/>
      <c r="D91" s="258"/>
      <c r="E91" s="122" t="s">
        <v>37</v>
      </c>
      <c r="F91" s="123"/>
      <c r="G91" s="124">
        <f>SUM((G76+3850)*0.01)</f>
        <v>38.725</v>
      </c>
      <c r="H91" s="124">
        <f>SUM((H76+3850)*0.01)</f>
        <v>39.7</v>
      </c>
      <c r="I91" s="124">
        <f>SUM((I76+3850)*0.01)</f>
        <v>39.325</v>
      </c>
      <c r="J91" s="124"/>
      <c r="K91" s="124">
        <f>SUM((K76+3850)*0.01)</f>
        <v>40.525</v>
      </c>
      <c r="L91" s="124">
        <f>SUM((L76+3850)*0.01)</f>
        <v>39.25</v>
      </c>
      <c r="M91" s="124">
        <f>SUM((M76+3850)*0.01)</f>
        <v>40.45</v>
      </c>
      <c r="N91" s="124">
        <f>SUM((N76+4000)*0.01)</f>
        <v>40</v>
      </c>
      <c r="O91" s="124"/>
      <c r="P91" s="124">
        <f>SUM((P76+4000)*0.01)</f>
        <v>41.8375</v>
      </c>
      <c r="Q91" s="124"/>
      <c r="R91" s="124">
        <f>SUM((R76+4000)*0.01)</f>
        <v>41.7625</v>
      </c>
      <c r="S91" s="124"/>
      <c r="T91" s="124">
        <f>SUM((T76+4000)*0.01)</f>
        <v>43</v>
      </c>
      <c r="U91" s="124">
        <f>SUM((U76+3750)*0.01)</f>
        <v>40.95</v>
      </c>
      <c r="V91" s="124">
        <f>SUM((V76+3750)*0.01)</f>
        <v>39.2625</v>
      </c>
      <c r="W91" s="124">
        <f>SUM((W76+3750)*0.01)</f>
        <v>37.6875</v>
      </c>
      <c r="X91" s="124">
        <f>SUM((X76+3750)*0.01)</f>
        <v>37.5</v>
      </c>
      <c r="AB91" s="81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"/>
      <c r="AV91" s="1"/>
    </row>
    <row r="92" spans="4:48" ht="14.25"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4" spans="4:16" ht="14.25">
      <c r="D94" s="126" t="s">
        <v>98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</row>
    <row r="95" spans="4:16" ht="14.25">
      <c r="D95" s="126" t="s">
        <v>99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31"/>
      <c r="P95" s="127"/>
    </row>
    <row r="96" spans="4:16" ht="14.25">
      <c r="D96" s="180" t="s">
        <v>100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32"/>
    </row>
    <row r="97" spans="4:16" ht="14.25">
      <c r="D97" s="180" t="s">
        <v>101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4:16" ht="14.25">
      <c r="D98" s="180" t="s">
        <v>102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</row>
    <row r="99" ht="15" thickBot="1">
      <c r="J99" s="154" t="s">
        <v>133</v>
      </c>
    </row>
    <row r="100" spans="2:25" ht="14.25">
      <c r="B100" s="87"/>
      <c r="C100" s="191" t="s">
        <v>1</v>
      </c>
      <c r="D100" s="193" t="s">
        <v>2</v>
      </c>
      <c r="E100" s="195" t="s">
        <v>3</v>
      </c>
      <c r="F100" s="193" t="s">
        <v>4</v>
      </c>
      <c r="G100" s="88"/>
      <c r="H100" s="155" t="s">
        <v>7</v>
      </c>
      <c r="I100" s="155" t="s">
        <v>8</v>
      </c>
      <c r="J100" s="197" t="s">
        <v>15</v>
      </c>
      <c r="K100" s="198"/>
      <c r="L100" s="155" t="s">
        <v>16</v>
      </c>
      <c r="M100" s="155" t="s">
        <v>13</v>
      </c>
      <c r="N100" s="155" t="s">
        <v>14</v>
      </c>
      <c r="O100" s="184" t="s">
        <v>11</v>
      </c>
      <c r="P100" s="185"/>
      <c r="Q100" s="184" t="s">
        <v>9</v>
      </c>
      <c r="R100" s="185"/>
      <c r="S100" s="184" t="s">
        <v>12</v>
      </c>
      <c r="T100" s="185"/>
      <c r="U100" s="156" t="s">
        <v>10</v>
      </c>
      <c r="V100" s="157" t="s">
        <v>17</v>
      </c>
      <c r="W100" s="157" t="s">
        <v>18</v>
      </c>
      <c r="X100" s="157" t="s">
        <v>19</v>
      </c>
      <c r="Y100" s="158" t="s">
        <v>20</v>
      </c>
    </row>
    <row r="101" spans="2:25" ht="15" thickBot="1">
      <c r="B101" s="90"/>
      <c r="C101" s="192"/>
      <c r="D101" s="194"/>
      <c r="E101" s="196"/>
      <c r="F101" s="194"/>
      <c r="G101" s="91"/>
      <c r="H101" s="186" t="s">
        <v>63</v>
      </c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8"/>
    </row>
    <row r="102" spans="2:27" ht="14.25">
      <c r="B102" s="97"/>
      <c r="C102" s="19"/>
      <c r="D102" s="161" t="s">
        <v>134</v>
      </c>
      <c r="E102" s="159"/>
      <c r="F102" s="44"/>
      <c r="G102" s="1"/>
      <c r="H102" s="23">
        <v>5265</v>
      </c>
      <c r="I102" s="23"/>
      <c r="J102" s="23"/>
      <c r="K102" s="23"/>
      <c r="L102" s="23"/>
      <c r="M102" s="23"/>
      <c r="N102" s="23"/>
      <c r="O102" s="23">
        <v>5025</v>
      </c>
      <c r="P102" s="23"/>
      <c r="Q102" s="23"/>
      <c r="R102" s="23"/>
      <c r="S102" s="23"/>
      <c r="T102" s="23"/>
      <c r="U102" s="23"/>
      <c r="V102" s="23"/>
      <c r="W102" s="23">
        <v>4940</v>
      </c>
      <c r="X102" s="23"/>
      <c r="Y102" s="160"/>
      <c r="AA102" s="167"/>
    </row>
    <row r="103" spans="2:27" ht="14.25">
      <c r="B103" s="97"/>
      <c r="C103" s="19"/>
      <c r="D103" s="161" t="s">
        <v>135</v>
      </c>
      <c r="E103" s="159"/>
      <c r="F103" s="44"/>
      <c r="G103" s="1"/>
      <c r="H103" s="23">
        <v>5181</v>
      </c>
      <c r="I103" s="23"/>
      <c r="J103" s="23"/>
      <c r="K103" s="23"/>
      <c r="L103" s="23"/>
      <c r="M103" s="23"/>
      <c r="N103" s="23"/>
      <c r="O103" s="23">
        <v>4970</v>
      </c>
      <c r="P103" s="23"/>
      <c r="Q103" s="23"/>
      <c r="R103" s="23"/>
      <c r="S103" s="23"/>
      <c r="T103" s="23"/>
      <c r="U103" s="23"/>
      <c r="V103" s="23"/>
      <c r="W103" s="23">
        <v>5000</v>
      </c>
      <c r="X103" s="23"/>
      <c r="Y103" s="160"/>
      <c r="AA103" s="167"/>
    </row>
    <row r="104" spans="2:27" ht="14.25">
      <c r="B104" s="97"/>
      <c r="C104" s="19"/>
      <c r="D104" s="176" t="s">
        <v>140</v>
      </c>
      <c r="E104" s="159"/>
      <c r="F104" s="44"/>
      <c r="G104" s="1"/>
      <c r="H104" s="23">
        <v>6200</v>
      </c>
      <c r="I104" s="23"/>
      <c r="J104" s="23"/>
      <c r="K104" s="23"/>
      <c r="L104" s="23">
        <v>320</v>
      </c>
      <c r="M104" s="23"/>
      <c r="N104" s="23"/>
      <c r="O104" s="23">
        <v>5989</v>
      </c>
      <c r="P104" s="23"/>
      <c r="Q104" s="23"/>
      <c r="R104" s="23"/>
      <c r="S104" s="23"/>
      <c r="T104" s="23"/>
      <c r="U104" s="23"/>
      <c r="V104" s="23"/>
      <c r="W104" s="23">
        <v>6019</v>
      </c>
      <c r="X104" s="23"/>
      <c r="Y104" s="160"/>
      <c r="AA104" s="167"/>
    </row>
    <row r="105" spans="2:27" ht="15" thickBot="1">
      <c r="B105" s="97"/>
      <c r="C105" s="19"/>
      <c r="D105" s="168" t="s">
        <v>139</v>
      </c>
      <c r="E105" s="159"/>
      <c r="F105" s="44"/>
      <c r="G105" s="1"/>
      <c r="H105" s="23">
        <v>5703</v>
      </c>
      <c r="I105" s="23"/>
      <c r="J105" s="23"/>
      <c r="K105" s="23"/>
      <c r="L105" s="23">
        <f>0.56*L104+21.13</f>
        <v>200.33</v>
      </c>
      <c r="M105" s="23"/>
      <c r="N105" s="23"/>
      <c r="O105" s="23">
        <v>5492</v>
      </c>
      <c r="P105" s="23"/>
      <c r="Q105" s="23"/>
      <c r="R105" s="23"/>
      <c r="S105" s="23"/>
      <c r="T105" s="23"/>
      <c r="U105" s="23"/>
      <c r="V105" s="23"/>
      <c r="W105" s="23">
        <v>5522</v>
      </c>
      <c r="X105" s="23"/>
      <c r="Y105" s="160"/>
      <c r="AA105" s="167"/>
    </row>
    <row r="106" spans="2:25" ht="14.25">
      <c r="B106" s="92"/>
      <c r="C106" s="201" t="s">
        <v>64</v>
      </c>
      <c r="D106" s="93"/>
      <c r="E106" s="163" t="s">
        <v>137</v>
      </c>
      <c r="F106" s="162" t="s">
        <v>136</v>
      </c>
      <c r="G106" s="93"/>
      <c r="H106" s="96">
        <v>0</v>
      </c>
      <c r="I106" s="96">
        <v>160</v>
      </c>
      <c r="J106" s="128">
        <v>110</v>
      </c>
      <c r="K106" s="96"/>
      <c r="L106" s="96">
        <v>270</v>
      </c>
      <c r="M106" s="128">
        <v>100</v>
      </c>
      <c r="N106" s="128">
        <v>260</v>
      </c>
      <c r="O106" s="128">
        <v>0</v>
      </c>
      <c r="P106" s="128"/>
      <c r="Q106" s="96">
        <v>245</v>
      </c>
      <c r="R106" s="96"/>
      <c r="S106" s="128">
        <v>235</v>
      </c>
      <c r="T106" s="128"/>
      <c r="U106" s="96">
        <v>345</v>
      </c>
      <c r="V106" s="96">
        <v>220</v>
      </c>
      <c r="W106" s="96">
        <v>0</v>
      </c>
      <c r="X106" s="96">
        <v>220</v>
      </c>
      <c r="Y106" s="134">
        <v>235</v>
      </c>
    </row>
    <row r="107" spans="2:25" ht="14.25">
      <c r="B107" s="97"/>
      <c r="C107" s="202"/>
      <c r="D107" s="102"/>
      <c r="E107" s="165" t="s">
        <v>138</v>
      </c>
      <c r="F107" s="103" t="s">
        <v>37</v>
      </c>
      <c r="G107" s="103"/>
      <c r="H107" s="164">
        <f>0.56*H106+21.13*0</f>
        <v>0</v>
      </c>
      <c r="I107" s="164">
        <f>0.56*I106+21.13</f>
        <v>110.73</v>
      </c>
      <c r="J107" s="164">
        <f aca="true" t="shared" si="5" ref="J107:Y107">0.56*J106+21.13</f>
        <v>82.73</v>
      </c>
      <c r="K107" s="164"/>
      <c r="L107" s="164">
        <f>0.56*L106+21.13</f>
        <v>172.33</v>
      </c>
      <c r="M107" s="164">
        <f>0.56*M106+21.13</f>
        <v>77.13000000000001</v>
      </c>
      <c r="N107" s="164">
        <f t="shared" si="5"/>
        <v>166.73000000000002</v>
      </c>
      <c r="O107" s="164">
        <f>0.56*O106+21.13*0</f>
        <v>0</v>
      </c>
      <c r="P107" s="164"/>
      <c r="Q107" s="164">
        <f t="shared" si="5"/>
        <v>158.33</v>
      </c>
      <c r="R107" s="164"/>
      <c r="S107" s="164">
        <f t="shared" si="5"/>
        <v>152.73000000000002</v>
      </c>
      <c r="T107" s="164"/>
      <c r="U107" s="164">
        <f>0.56*U106+21.13</f>
        <v>214.33</v>
      </c>
      <c r="V107" s="164">
        <f t="shared" si="5"/>
        <v>144.33</v>
      </c>
      <c r="W107" s="164">
        <f>0.56*W106+21.13*0</f>
        <v>0</v>
      </c>
      <c r="X107" s="164">
        <f t="shared" si="5"/>
        <v>144.33</v>
      </c>
      <c r="Y107" s="164">
        <f t="shared" si="5"/>
        <v>152.73000000000002</v>
      </c>
    </row>
    <row r="108" spans="2:25" ht="14.25">
      <c r="B108" s="97"/>
      <c r="C108" s="203"/>
      <c r="D108" s="166" t="s">
        <v>134</v>
      </c>
      <c r="E108" s="107"/>
      <c r="F108" s="47" t="s">
        <v>37</v>
      </c>
      <c r="G108" s="1"/>
      <c r="H108" s="170">
        <f>H102+H107</f>
        <v>5265</v>
      </c>
      <c r="I108" s="170">
        <f>H102+I107</f>
        <v>5375.73</v>
      </c>
      <c r="J108" s="170">
        <f>H102+J107</f>
        <v>5347.73</v>
      </c>
      <c r="K108" s="170"/>
      <c r="L108" s="170">
        <f>W102+L105</f>
        <v>5140.33</v>
      </c>
      <c r="M108" s="170">
        <f>H102+M107</f>
        <v>5342.13</v>
      </c>
      <c r="N108" s="169">
        <f>H102+N107</f>
        <v>5431.73</v>
      </c>
      <c r="O108" s="170">
        <f>O102+O107</f>
        <v>5025</v>
      </c>
      <c r="P108" s="170"/>
      <c r="Q108" s="170">
        <f>O102+Q107</f>
        <v>5183.33</v>
      </c>
      <c r="R108" s="170"/>
      <c r="S108" s="170">
        <f>O102+S107</f>
        <v>5177.73</v>
      </c>
      <c r="T108" s="170"/>
      <c r="U108" s="170">
        <f>O102+U107</f>
        <v>5239.33</v>
      </c>
      <c r="V108" s="170">
        <f>W102+V107</f>
        <v>5084.33</v>
      </c>
      <c r="W108" s="170">
        <f>W102+W107</f>
        <v>4940</v>
      </c>
      <c r="X108" s="170">
        <f>W108-80</f>
        <v>4860</v>
      </c>
      <c r="Y108" s="171">
        <f>X108</f>
        <v>4860</v>
      </c>
    </row>
    <row r="109" spans="2:25" ht="14.25">
      <c r="B109" s="97"/>
      <c r="C109" s="98"/>
      <c r="D109" s="166" t="s">
        <v>135</v>
      </c>
      <c r="E109" s="107"/>
      <c r="F109" s="47" t="s">
        <v>37</v>
      </c>
      <c r="G109" s="1"/>
      <c r="H109" s="169">
        <f>H103+H107</f>
        <v>5181</v>
      </c>
      <c r="I109" s="169">
        <f>H103+I107</f>
        <v>5291.73</v>
      </c>
      <c r="J109" s="169">
        <f>H103+J107</f>
        <v>5263.73</v>
      </c>
      <c r="K109" s="169"/>
      <c r="L109" s="169">
        <f>W103+L105</f>
        <v>5200.33</v>
      </c>
      <c r="M109" s="169">
        <f>H103+M107</f>
        <v>5258.13</v>
      </c>
      <c r="N109" s="169">
        <f>H103+N107</f>
        <v>5347.73</v>
      </c>
      <c r="O109" s="169">
        <f>O103+O107</f>
        <v>4970</v>
      </c>
      <c r="P109" s="169"/>
      <c r="Q109" s="169">
        <f>O103+Q107</f>
        <v>5128.33</v>
      </c>
      <c r="R109" s="170"/>
      <c r="S109" s="170">
        <f>O103+S107</f>
        <v>5122.73</v>
      </c>
      <c r="T109" s="170"/>
      <c r="U109" s="170">
        <f>O103+U107</f>
        <v>5184.33</v>
      </c>
      <c r="V109" s="170">
        <f>W103+V107</f>
        <v>5144.33</v>
      </c>
      <c r="W109" s="170">
        <f>W103+W107</f>
        <v>5000</v>
      </c>
      <c r="X109" s="170">
        <f>W109-80</f>
        <v>4920</v>
      </c>
      <c r="Y109" s="171">
        <f>X109</f>
        <v>4920</v>
      </c>
    </row>
    <row r="110" spans="2:25" ht="14.25">
      <c r="B110" s="1"/>
      <c r="C110" s="98"/>
      <c r="D110" s="177" t="s">
        <v>140</v>
      </c>
      <c r="E110" s="107"/>
      <c r="F110" s="47"/>
      <c r="G110" s="1"/>
      <c r="H110" s="169">
        <f>H104+H107</f>
        <v>6200</v>
      </c>
      <c r="I110" s="169">
        <f>H104+I107</f>
        <v>6310.73</v>
      </c>
      <c r="J110" s="169">
        <f>H104+J107</f>
        <v>6282.73</v>
      </c>
      <c r="K110" s="169"/>
      <c r="L110" s="169">
        <f>H104+L107</f>
        <v>6372.33</v>
      </c>
      <c r="M110" s="169">
        <f>H104+M107</f>
        <v>6277.13</v>
      </c>
      <c r="N110" s="169">
        <f>H104+N107</f>
        <v>6366.73</v>
      </c>
      <c r="O110" s="169">
        <f>O104+O107</f>
        <v>5989</v>
      </c>
      <c r="P110" s="169"/>
      <c r="Q110" s="169">
        <f>O104+Q107</f>
        <v>6147.33</v>
      </c>
      <c r="R110" s="170"/>
      <c r="S110" s="170">
        <f>O104+S107</f>
        <v>6141.73</v>
      </c>
      <c r="T110" s="170"/>
      <c r="U110" s="170">
        <f>O104+U107</f>
        <v>6203.33</v>
      </c>
      <c r="V110" s="170">
        <f>W104+V107</f>
        <v>6163.33</v>
      </c>
      <c r="W110" s="170">
        <f>W104+W107</f>
        <v>6019</v>
      </c>
      <c r="X110" s="170">
        <f>W104+X107</f>
        <v>6163.33</v>
      </c>
      <c r="Y110" s="171">
        <f>W104+Y107</f>
        <v>6171.73</v>
      </c>
    </row>
    <row r="111" spans="4:25" ht="14.25">
      <c r="D111" s="168" t="s">
        <v>139</v>
      </c>
      <c r="H111" s="169">
        <f>H105+H107</f>
        <v>5703</v>
      </c>
      <c r="I111" s="170">
        <f>H105+I107</f>
        <v>5813.73</v>
      </c>
      <c r="J111" s="169">
        <f>H105+J107</f>
        <v>5785.73</v>
      </c>
      <c r="K111" s="172"/>
      <c r="L111" s="169">
        <f>H105+L107</f>
        <v>5875.33</v>
      </c>
      <c r="M111" s="170">
        <f>H105+M107</f>
        <v>5780.13</v>
      </c>
      <c r="N111" s="169">
        <f>H105+N107</f>
        <v>5869.73</v>
      </c>
      <c r="O111" s="170">
        <f>O105+O107</f>
        <v>5492</v>
      </c>
      <c r="P111" s="172"/>
      <c r="Q111" s="170">
        <f>O105+Q107</f>
        <v>5650.33</v>
      </c>
      <c r="R111" s="172"/>
      <c r="S111" s="170">
        <f>O105+S107</f>
        <v>5644.73</v>
      </c>
      <c r="T111" s="172"/>
      <c r="U111" s="170">
        <f>O105+U107</f>
        <v>5706.33</v>
      </c>
      <c r="V111" s="170">
        <f>W105+V107</f>
        <v>5666.33</v>
      </c>
      <c r="W111" s="170">
        <f>W105+W107</f>
        <v>5522</v>
      </c>
      <c r="X111" s="170">
        <f>W105+X107</f>
        <v>5666.33</v>
      </c>
      <c r="Y111" s="171">
        <f>W105+Y107</f>
        <v>5674.73</v>
      </c>
    </row>
  </sheetData>
  <sheetProtection/>
  <mergeCells count="201">
    <mergeCell ref="F22:F23"/>
    <mergeCell ref="F31:F33"/>
    <mergeCell ref="P30:Q30"/>
    <mergeCell ref="P31:Q31"/>
    <mergeCell ref="P32:Q32"/>
    <mergeCell ref="I23:J23"/>
    <mergeCell ref="P23:Q23"/>
    <mergeCell ref="I27:J27"/>
    <mergeCell ref="I28:J28"/>
    <mergeCell ref="I29:J29"/>
    <mergeCell ref="C84:C87"/>
    <mergeCell ref="D22:D23"/>
    <mergeCell ref="D70:D71"/>
    <mergeCell ref="D82:D83"/>
    <mergeCell ref="D86:D87"/>
    <mergeCell ref="I34:J34"/>
    <mergeCell ref="G71:X71"/>
    <mergeCell ref="G74:X74"/>
    <mergeCell ref="C70:C71"/>
    <mergeCell ref="C80:C83"/>
    <mergeCell ref="D90:D91"/>
    <mergeCell ref="C24:C25"/>
    <mergeCell ref="C26:C27"/>
    <mergeCell ref="C28:C29"/>
    <mergeCell ref="G77:X77"/>
    <mergeCell ref="C88:C91"/>
    <mergeCell ref="P38:Q38"/>
    <mergeCell ref="P70:Q70"/>
    <mergeCell ref="G79:X79"/>
    <mergeCell ref="C31:C33"/>
    <mergeCell ref="B86:B87"/>
    <mergeCell ref="B88:B89"/>
    <mergeCell ref="B90:B91"/>
    <mergeCell ref="B70:B71"/>
    <mergeCell ref="B72:B76"/>
    <mergeCell ref="B77:B79"/>
    <mergeCell ref="B80:B81"/>
    <mergeCell ref="B82:B83"/>
    <mergeCell ref="B84:B85"/>
    <mergeCell ref="B43:N43"/>
    <mergeCell ref="A67:X67"/>
    <mergeCell ref="A68:X68"/>
    <mergeCell ref="I70:J70"/>
    <mergeCell ref="N33:O33"/>
    <mergeCell ref="R37:S37"/>
    <mergeCell ref="A34:A36"/>
    <mergeCell ref="B34:B36"/>
    <mergeCell ref="C34:C36"/>
    <mergeCell ref="I37:J37"/>
    <mergeCell ref="A22:A23"/>
    <mergeCell ref="A24:A27"/>
    <mergeCell ref="A28:A29"/>
    <mergeCell ref="A31:A33"/>
    <mergeCell ref="F82:X82"/>
    <mergeCell ref="R33:S33"/>
    <mergeCell ref="R35:S35"/>
    <mergeCell ref="N70:O70"/>
    <mergeCell ref="R70:S70"/>
    <mergeCell ref="E70:E71"/>
    <mergeCell ref="D98:P98"/>
    <mergeCell ref="F90:X90"/>
    <mergeCell ref="D96:O96"/>
    <mergeCell ref="F86:X86"/>
    <mergeCell ref="G78:X78"/>
    <mergeCell ref="I30:J30"/>
    <mergeCell ref="N30:O30"/>
    <mergeCell ref="R30:S30"/>
    <mergeCell ref="R34:S34"/>
    <mergeCell ref="I35:J35"/>
    <mergeCell ref="E3:E4"/>
    <mergeCell ref="E31:E33"/>
    <mergeCell ref="I31:J31"/>
    <mergeCell ref="N31:O31"/>
    <mergeCell ref="R31:S31"/>
    <mergeCell ref="I32:J32"/>
    <mergeCell ref="P33:Q33"/>
    <mergeCell ref="G14:M14"/>
    <mergeCell ref="G15:M15"/>
    <mergeCell ref="G16:M16"/>
    <mergeCell ref="A1:X1"/>
    <mergeCell ref="E2:X2"/>
    <mergeCell ref="G3:X3"/>
    <mergeCell ref="B3:B4"/>
    <mergeCell ref="C3:C4"/>
    <mergeCell ref="A15:A16"/>
    <mergeCell ref="B15:B16"/>
    <mergeCell ref="D3:D4"/>
    <mergeCell ref="A3:A4"/>
    <mergeCell ref="B13:D13"/>
    <mergeCell ref="F3:F4"/>
    <mergeCell ref="F13:F16"/>
    <mergeCell ref="C22:C23"/>
    <mergeCell ref="E22:E23"/>
    <mergeCell ref="I33:J33"/>
    <mergeCell ref="B24:B25"/>
    <mergeCell ref="C15:C16"/>
    <mergeCell ref="B28:B29"/>
    <mergeCell ref="B31:B33"/>
    <mergeCell ref="A20:X20"/>
    <mergeCell ref="E13:E16"/>
    <mergeCell ref="N37:O37"/>
    <mergeCell ref="P34:Q34"/>
    <mergeCell ref="P37:Q37"/>
    <mergeCell ref="N35:O35"/>
    <mergeCell ref="P35:Q35"/>
    <mergeCell ref="P36:Q36"/>
    <mergeCell ref="N34:O34"/>
    <mergeCell ref="E34:E36"/>
    <mergeCell ref="F34:F36"/>
    <mergeCell ref="R23:S23"/>
    <mergeCell ref="N32:O32"/>
    <mergeCell ref="R32:S32"/>
    <mergeCell ref="R38:S38"/>
    <mergeCell ref="R36:S36"/>
    <mergeCell ref="R4:S4"/>
    <mergeCell ref="N36:O36"/>
    <mergeCell ref="P4:Q4"/>
    <mergeCell ref="N24:O24"/>
    <mergeCell ref="N25:O25"/>
    <mergeCell ref="I4:J4"/>
    <mergeCell ref="N4:O4"/>
    <mergeCell ref="A38:A39"/>
    <mergeCell ref="B38:B39"/>
    <mergeCell ref="I38:J38"/>
    <mergeCell ref="N38:O38"/>
    <mergeCell ref="I36:J36"/>
    <mergeCell ref="G22:X22"/>
    <mergeCell ref="N23:O23"/>
    <mergeCell ref="E21:X21"/>
    <mergeCell ref="B22:B23"/>
    <mergeCell ref="G13:M13"/>
    <mergeCell ref="B26:B27"/>
    <mergeCell ref="U14:X14"/>
    <mergeCell ref="U15:X15"/>
    <mergeCell ref="U16:X16"/>
    <mergeCell ref="U17:X17"/>
    <mergeCell ref="I24:J24"/>
    <mergeCell ref="I25:J25"/>
    <mergeCell ref="I26:J26"/>
    <mergeCell ref="C106:C108"/>
    <mergeCell ref="I40:J40"/>
    <mergeCell ref="N39:O39"/>
    <mergeCell ref="A41:X41"/>
    <mergeCell ref="N13:T13"/>
    <mergeCell ref="U13:X13"/>
    <mergeCell ref="N14:T14"/>
    <mergeCell ref="N15:T15"/>
    <mergeCell ref="N16:T16"/>
    <mergeCell ref="N17:T17"/>
    <mergeCell ref="P39:Q39"/>
    <mergeCell ref="C100:C101"/>
    <mergeCell ref="D100:D101"/>
    <mergeCell ref="E100:E101"/>
    <mergeCell ref="F100:F101"/>
    <mergeCell ref="J100:K100"/>
    <mergeCell ref="O100:P100"/>
    <mergeCell ref="F84:X84"/>
    <mergeCell ref="F88:X88"/>
    <mergeCell ref="F80:X80"/>
    <mergeCell ref="D97:P97"/>
    <mergeCell ref="G17:M17"/>
    <mergeCell ref="Q100:R100"/>
    <mergeCell ref="H101:Y101"/>
    <mergeCell ref="I39:J39"/>
    <mergeCell ref="P40:Q40"/>
    <mergeCell ref="R39:S39"/>
    <mergeCell ref="R40:S40"/>
    <mergeCell ref="S100:T100"/>
    <mergeCell ref="N40:O40"/>
    <mergeCell ref="N26:O26"/>
    <mergeCell ref="N27:O27"/>
    <mergeCell ref="N28:O28"/>
    <mergeCell ref="N29:O29"/>
    <mergeCell ref="P24:Q24"/>
    <mergeCell ref="P25:Q25"/>
    <mergeCell ref="P26:Q26"/>
    <mergeCell ref="P27:Q27"/>
    <mergeCell ref="P28:Q28"/>
    <mergeCell ref="P29:Q29"/>
    <mergeCell ref="R24:S24"/>
    <mergeCell ref="R25:S25"/>
    <mergeCell ref="R26:S26"/>
    <mergeCell ref="R27:S27"/>
    <mergeCell ref="R28:S28"/>
    <mergeCell ref="R29:S29"/>
    <mergeCell ref="I5:J5"/>
    <mergeCell ref="I6:J6"/>
    <mergeCell ref="I7:J7"/>
    <mergeCell ref="I8:J8"/>
    <mergeCell ref="N5:O5"/>
    <mergeCell ref="N6:O6"/>
    <mergeCell ref="N7:O7"/>
    <mergeCell ref="N8:O8"/>
    <mergeCell ref="P5:Q5"/>
    <mergeCell ref="P6:Q6"/>
    <mergeCell ref="P7:Q7"/>
    <mergeCell ref="P8:Q8"/>
    <mergeCell ref="R5:S5"/>
    <mergeCell ref="R6:S6"/>
    <mergeCell ref="R7:S7"/>
    <mergeCell ref="R8:S8"/>
  </mergeCells>
  <printOptions horizontalCentered="1" verticalCentered="1"/>
  <pageMargins left="0.51" right="0.58" top="0.98" bottom="0.55" header="0.31" footer="0.31"/>
  <pageSetup fitToHeight="297" fitToWidth="210" horizontalDpi="600" verticalDpi="600" orientation="landscape" paperSize="9" r:id="rId1"/>
  <ignoredErrors>
    <ignoredError sqref="M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甘肃交通网管中心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</dc:creator>
  <cp:keywords/>
  <dc:description/>
  <cp:lastModifiedBy>张国臣</cp:lastModifiedBy>
  <cp:lastPrinted>2021-05-06T02:28:55Z</cp:lastPrinted>
  <dcterms:created xsi:type="dcterms:W3CDTF">2003-11-11T07:52:20Z</dcterms:created>
  <dcterms:modified xsi:type="dcterms:W3CDTF">2021-07-07T01:18:35Z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